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 tabRatio="725" activeTab="5"/>
  </bookViews>
  <sheets>
    <sheet name="Relatório de Resposta 1" sheetId="29" r:id="rId1"/>
    <sheet name="Relatório de Sensibilidade 1" sheetId="30" r:id="rId2"/>
    <sheet name="Folha1" sheetId="1" r:id="rId3"/>
    <sheet name="Relatório de Resposta 2" sheetId="31" r:id="rId4"/>
    <sheet name="Relatório de Sensibilidade 2" sheetId="32" r:id="rId5"/>
    <sheet name="Folha2" sheetId="2" r:id="rId6"/>
    <sheet name="Relatório de Resposta 3" sheetId="36" r:id="rId7"/>
    <sheet name="Relatório de Sensibilidade 3" sheetId="37" r:id="rId8"/>
    <sheet name="Folha3" sheetId="33" r:id="rId9"/>
    <sheet name="Relatório de Resposta 4" sheetId="39" r:id="rId10"/>
    <sheet name="Relatório de Sensibilidade 4" sheetId="40" r:id="rId11"/>
    <sheet name="Folha4" sheetId="38" r:id="rId12"/>
    <sheet name="Relatório de Resposta 5" sheetId="50" r:id="rId13"/>
    <sheet name="Relatório de Sensibilidade 5" sheetId="51" r:id="rId14"/>
    <sheet name="Folha5" sheetId="41" r:id="rId15"/>
    <sheet name="Relatório de Resposta 6" sheetId="53" r:id="rId16"/>
    <sheet name="Relatório de Sensibilidade 6" sheetId="54" r:id="rId17"/>
    <sheet name="Folha6" sheetId="52" r:id="rId18"/>
    <sheet name="Relatório de Resposta 7" sheetId="62" r:id="rId19"/>
    <sheet name="Relatório de Sensibilidade 7" sheetId="63" r:id="rId20"/>
    <sheet name="Folha7" sheetId="55" r:id="rId21"/>
    <sheet name="Folha8" sheetId="64" r:id="rId22"/>
  </sheets>
  <definedNames>
    <definedName name="solver_adj" localSheetId="2" hidden="1">Folha1!$C$21:$G$21</definedName>
    <definedName name="solver_adj" localSheetId="5" hidden="1">Folha2!$C$21:$G$21</definedName>
    <definedName name="solver_adj" localSheetId="8" hidden="1">Folha3!$C$21:$G$21</definedName>
    <definedName name="solver_adj" localSheetId="11" hidden="1">Folha4!$C$21:$G$21</definedName>
    <definedName name="solver_adj" localSheetId="14" hidden="1">Folha5!$C$21:$G$21</definedName>
    <definedName name="solver_adj" localSheetId="17" hidden="1">Folha6!$C$21:$G$21</definedName>
    <definedName name="solver_adj" localSheetId="20" hidden="1">Folha7!$C$21:$G$21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11" hidden="1">0.0001</definedName>
    <definedName name="solver_cvg" localSheetId="14" hidden="1">0.0001</definedName>
    <definedName name="solver_cvg" localSheetId="17" hidden="1">0.0001</definedName>
    <definedName name="solver_cvg" localSheetId="20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11" hidden="1">1</definedName>
    <definedName name="solver_drv" localSheetId="14" hidden="1">1</definedName>
    <definedName name="solver_drv" localSheetId="17" hidden="1">1</definedName>
    <definedName name="solver_drv" localSheetId="20" hidden="1">2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11" hidden="1">2</definedName>
    <definedName name="solver_eng" localSheetId="14" hidden="1">2</definedName>
    <definedName name="solver_eng" localSheetId="17" hidden="1">2</definedName>
    <definedName name="solver_eng" localSheetId="20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11" hidden="1">1</definedName>
    <definedName name="solver_est" localSheetId="14" hidden="1">1</definedName>
    <definedName name="solver_est" localSheetId="17" hidden="1">1</definedName>
    <definedName name="solver_est" localSheetId="20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11" hidden="1">2147483647</definedName>
    <definedName name="solver_itr" localSheetId="14" hidden="1">2147483647</definedName>
    <definedName name="solver_itr" localSheetId="17" hidden="1">2147483647</definedName>
    <definedName name="solver_itr" localSheetId="20" hidden="1">2147483647</definedName>
    <definedName name="solver_lhs1" localSheetId="2" hidden="1">Folha1!$H$18</definedName>
    <definedName name="solver_lhs1" localSheetId="5" hidden="1">Folha2!$H$14:$H$18</definedName>
    <definedName name="solver_lhs1" localSheetId="8" hidden="1">Folha3!$H$13:$H$18</definedName>
    <definedName name="solver_lhs1" localSheetId="11" hidden="1">Folha4!$H$13:$H$18</definedName>
    <definedName name="solver_lhs1" localSheetId="14" hidden="1">Folha5!$H$13:$H$18</definedName>
    <definedName name="solver_lhs1" localSheetId="17" hidden="1">Folha6!$H$12:$H$18</definedName>
    <definedName name="solver_lhs1" localSheetId="20" hidden="1">Folha7!$H$11:$H$18</definedName>
    <definedName name="solver_lhs2" localSheetId="2" hidden="1">Folha1!$H$4:$H$17</definedName>
    <definedName name="solver_lhs2" localSheetId="5" hidden="1">Folha2!$H$4:$H$13</definedName>
    <definedName name="solver_lhs2" localSheetId="8" hidden="1">Folha3!$H$4:$H$12</definedName>
    <definedName name="solver_lhs2" localSheetId="11" hidden="1">Folha4!$H$4:$H$6</definedName>
    <definedName name="solver_lhs2" localSheetId="14" hidden="1">Folha5!$H$4:$H$5</definedName>
    <definedName name="solver_lhs2" localSheetId="17" hidden="1">Folha6!$H$4:$H$5</definedName>
    <definedName name="solver_lhs2" localSheetId="20" hidden="1">Folha7!$H$4:$H$5</definedName>
    <definedName name="solver_lhs3" localSheetId="5" hidden="1">Folha2!$I$4:$I$12</definedName>
    <definedName name="solver_lhs3" localSheetId="11" hidden="1">Folha4!$H$7</definedName>
    <definedName name="solver_lhs3" localSheetId="14" hidden="1">Folha5!$H$6:$H$7</definedName>
    <definedName name="solver_lhs3" localSheetId="17" hidden="1">Folha6!$H$6:$H$7</definedName>
    <definedName name="solver_lhs3" localSheetId="20" hidden="1">Folha7!$H$6:$H$7</definedName>
    <definedName name="solver_lhs4" localSheetId="5" hidden="1">Folha2!$I$4:$I$12</definedName>
    <definedName name="solver_lhs4" localSheetId="11" hidden="1">Folha4!$H$8:$H$12</definedName>
    <definedName name="solver_lhs4" localSheetId="14" hidden="1">Folha5!$H$8:$H$12</definedName>
    <definedName name="solver_lhs4" localSheetId="17" hidden="1">Folha6!$H$8:$H$12</definedName>
    <definedName name="solver_lhs4" localSheetId="20" hidden="1">Folha7!$H$8:$H$10</definedName>
    <definedName name="solver_lhs5" localSheetId="5" hidden="1">Folha2!$I$4:$I$12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11" hidden="1">2147483647</definedName>
    <definedName name="solver_mip" localSheetId="14" hidden="1">2147483647</definedName>
    <definedName name="solver_mip" localSheetId="17" hidden="1">2147483647</definedName>
    <definedName name="solver_mip" localSheetId="20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11" hidden="1">30</definedName>
    <definedName name="solver_mni" localSheetId="14" hidden="1">30</definedName>
    <definedName name="solver_mni" localSheetId="17" hidden="1">30</definedName>
    <definedName name="solver_mni" localSheetId="20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11" hidden="1">0.075</definedName>
    <definedName name="solver_mrt" localSheetId="14" hidden="1">0.075</definedName>
    <definedName name="solver_mrt" localSheetId="17" hidden="1">0.075</definedName>
    <definedName name="solver_mrt" localSheetId="20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11" hidden="1">2</definedName>
    <definedName name="solver_msl" localSheetId="14" hidden="1">2</definedName>
    <definedName name="solver_msl" localSheetId="17" hidden="1">2</definedName>
    <definedName name="solver_msl" localSheetId="20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11" hidden="1">1</definedName>
    <definedName name="solver_neg" localSheetId="14" hidden="1">1</definedName>
    <definedName name="solver_neg" localSheetId="17" hidden="1">1</definedName>
    <definedName name="solver_neg" localSheetId="20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11" hidden="1">2147483647</definedName>
    <definedName name="solver_nod" localSheetId="14" hidden="1">2147483647</definedName>
    <definedName name="solver_nod" localSheetId="17" hidden="1">2147483647</definedName>
    <definedName name="solver_nod" localSheetId="20" hidden="1">2147483647</definedName>
    <definedName name="solver_num" localSheetId="2" hidden="1">2</definedName>
    <definedName name="solver_num" localSheetId="5" hidden="1">2</definedName>
    <definedName name="solver_num" localSheetId="8" hidden="1">2</definedName>
    <definedName name="solver_num" localSheetId="11" hidden="1">4</definedName>
    <definedName name="solver_num" localSheetId="14" hidden="1">4</definedName>
    <definedName name="solver_num" localSheetId="17" hidden="1">4</definedName>
    <definedName name="solver_num" localSheetId="20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11" hidden="1">1</definedName>
    <definedName name="solver_nwt" localSheetId="14" hidden="1">1</definedName>
    <definedName name="solver_nwt" localSheetId="17" hidden="1">1</definedName>
    <definedName name="solver_nwt" localSheetId="20" hidden="1">1</definedName>
    <definedName name="solver_opt" localSheetId="2" hidden="1">Folha1!$H$20</definedName>
    <definedName name="solver_opt" localSheetId="5" hidden="1">Folha2!$H$20</definedName>
    <definedName name="solver_opt" localSheetId="8" hidden="1">Folha3!$H$20</definedName>
    <definedName name="solver_opt" localSheetId="11" hidden="1">Folha4!$H$20</definedName>
    <definedName name="solver_opt" localSheetId="14" hidden="1">Folha5!$H$20</definedName>
    <definedName name="solver_opt" localSheetId="17" hidden="1">Folha6!$H$20</definedName>
    <definedName name="solver_opt" localSheetId="20" hidden="1">Folha7!$H$20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11" hidden="1">0.000001</definedName>
    <definedName name="solver_pre" localSheetId="14" hidden="1">0.000001</definedName>
    <definedName name="solver_pre" localSheetId="17" hidden="1">0.000001</definedName>
    <definedName name="solver_pre" localSheetId="20" hidden="1">0.000001</definedName>
    <definedName name="solver_rbv" localSheetId="2" hidden="1">2</definedName>
    <definedName name="solver_rbv" localSheetId="5" hidden="1">2</definedName>
    <definedName name="solver_rbv" localSheetId="8" hidden="1">1</definedName>
    <definedName name="solver_rbv" localSheetId="11" hidden="1">1</definedName>
    <definedName name="solver_rbv" localSheetId="14" hidden="1">1</definedName>
    <definedName name="solver_rbv" localSheetId="17" hidden="1">1</definedName>
    <definedName name="solver_rbv" localSheetId="20" hidden="1">2</definedName>
    <definedName name="solver_rel1" localSheetId="2" hidden="1">2</definedName>
    <definedName name="solver_rel1" localSheetId="5" hidden="1">2</definedName>
    <definedName name="solver_rel1" localSheetId="8" hidden="1">2</definedName>
    <definedName name="solver_rel1" localSheetId="11" hidden="1">2</definedName>
    <definedName name="solver_rel1" localSheetId="14" hidden="1">2</definedName>
    <definedName name="solver_rel1" localSheetId="17" hidden="1">2</definedName>
    <definedName name="solver_rel1" localSheetId="20" hidden="1">2</definedName>
    <definedName name="solver_rel2" localSheetId="2" hidden="1">1</definedName>
    <definedName name="solver_rel2" localSheetId="5" hidden="1">1</definedName>
    <definedName name="solver_rel2" localSheetId="8" hidden="1">1</definedName>
    <definedName name="solver_rel2" localSheetId="11" hidden="1">1</definedName>
    <definedName name="solver_rel2" localSheetId="14" hidden="1">1</definedName>
    <definedName name="solver_rel2" localSheetId="17" hidden="1">1</definedName>
    <definedName name="solver_rel2" localSheetId="20" hidden="1">1</definedName>
    <definedName name="solver_rel3" localSheetId="5" hidden="1">3</definedName>
    <definedName name="solver_rel3" localSheetId="11" hidden="1">2</definedName>
    <definedName name="solver_rel3" localSheetId="14" hidden="1">2</definedName>
    <definedName name="solver_rel3" localSheetId="17" hidden="1">2</definedName>
    <definedName name="solver_rel3" localSheetId="20" hidden="1">2</definedName>
    <definedName name="solver_rel4" localSheetId="5" hidden="1">3</definedName>
    <definedName name="solver_rel4" localSheetId="11" hidden="1">1</definedName>
    <definedName name="solver_rel4" localSheetId="14" hidden="1">1</definedName>
    <definedName name="solver_rel4" localSheetId="17" hidden="1">1</definedName>
    <definedName name="solver_rel4" localSheetId="20" hidden="1">1</definedName>
    <definedName name="solver_rel5" localSheetId="5" hidden="1">3</definedName>
    <definedName name="solver_rhs1" localSheetId="2" hidden="1">Folha1!$J$18</definedName>
    <definedName name="solver_rhs1" localSheetId="5" hidden="1">Folha2!$J$14:$J$18</definedName>
    <definedName name="solver_rhs1" localSheetId="8" hidden="1">Folha3!$J$13:$J$18</definedName>
    <definedName name="solver_rhs1" localSheetId="11" hidden="1">Folha4!$J$13:$J$18</definedName>
    <definedName name="solver_rhs1" localSheetId="14" hidden="1">Folha5!$J$13:$J$18</definedName>
    <definedName name="solver_rhs1" localSheetId="17" hidden="1">Folha6!$J$12:$J$18</definedName>
    <definedName name="solver_rhs1" localSheetId="20" hidden="1">Folha7!$J$11:$J$18</definedName>
    <definedName name="solver_rhs2" localSheetId="2" hidden="1">Folha1!$J$4:$J$17</definedName>
    <definedName name="solver_rhs2" localSheetId="5" hidden="1">Folha2!$J$4:$J$13</definedName>
    <definedName name="solver_rhs2" localSheetId="8" hidden="1">Folha3!$J$4:$J$12</definedName>
    <definedName name="solver_rhs2" localSheetId="11" hidden="1">Folha4!$J$4:$J$6</definedName>
    <definedName name="solver_rhs2" localSheetId="14" hidden="1">Folha5!$J$4:$J$5</definedName>
    <definedName name="solver_rhs2" localSheetId="17" hidden="1">Folha6!$J$4:$J$5</definedName>
    <definedName name="solver_rhs2" localSheetId="20" hidden="1">Folha7!$J$4:$J$5</definedName>
    <definedName name="solver_rhs3" localSheetId="5" hidden="1">Folha2!$K$4:$K$12</definedName>
    <definedName name="solver_rhs3" localSheetId="11" hidden="1">Folha4!$J$7</definedName>
    <definedName name="solver_rhs3" localSheetId="14" hidden="1">Folha5!$J$6:$J$7</definedName>
    <definedName name="solver_rhs3" localSheetId="17" hidden="1">Folha6!$J$6:$J$7</definedName>
    <definedName name="solver_rhs3" localSheetId="20" hidden="1">Folha7!$J$6:$J$7</definedName>
    <definedName name="solver_rhs4" localSheetId="5" hidden="1">Folha2!$K$4:$K$12</definedName>
    <definedName name="solver_rhs4" localSheetId="11" hidden="1">Folha4!$J$8:$J$12</definedName>
    <definedName name="solver_rhs4" localSheetId="14" hidden="1">Folha5!$J$8:$J$12</definedName>
    <definedName name="solver_rhs4" localSheetId="17" hidden="1">Folha6!$J$8:$J$12</definedName>
    <definedName name="solver_rhs4" localSheetId="20" hidden="1">Folha7!$J$8:$J$10</definedName>
    <definedName name="solver_rhs5" localSheetId="5" hidden="1">Folha2!$K$4:$K$12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11" hidden="1">2</definedName>
    <definedName name="solver_rlx" localSheetId="14" hidden="1">2</definedName>
    <definedName name="solver_rlx" localSheetId="17" hidden="1">2</definedName>
    <definedName name="solver_rlx" localSheetId="20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11" hidden="1">0</definedName>
    <definedName name="solver_rsd" localSheetId="14" hidden="1">0</definedName>
    <definedName name="solver_rsd" localSheetId="17" hidden="1">0</definedName>
    <definedName name="solver_rsd" localSheetId="20" hidden="1">0</definedName>
    <definedName name="solver_scl" localSheetId="2" hidden="1">2</definedName>
    <definedName name="solver_scl" localSheetId="5" hidden="1">2</definedName>
    <definedName name="solver_scl" localSheetId="8" hidden="1">1</definedName>
    <definedName name="solver_scl" localSheetId="11" hidden="1">1</definedName>
    <definedName name="solver_scl" localSheetId="14" hidden="1">1</definedName>
    <definedName name="solver_scl" localSheetId="17" hidden="1">1</definedName>
    <definedName name="solver_scl" localSheetId="20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11" hidden="1">2</definedName>
    <definedName name="solver_sho" localSheetId="14" hidden="1">2</definedName>
    <definedName name="solver_sho" localSheetId="17" hidden="1">2</definedName>
    <definedName name="solver_sho" localSheetId="20" hidden="1">2</definedName>
    <definedName name="solver_ssz" localSheetId="2" hidden="1">0</definedName>
    <definedName name="solver_ssz" localSheetId="5" hidden="1">0</definedName>
    <definedName name="solver_ssz" localSheetId="8" hidden="1">100</definedName>
    <definedName name="solver_ssz" localSheetId="11" hidden="1">100</definedName>
    <definedName name="solver_ssz" localSheetId="14" hidden="1">100</definedName>
    <definedName name="solver_ssz" localSheetId="17" hidden="1">100</definedName>
    <definedName name="solver_ssz" localSheetId="20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11" hidden="1">2147483647</definedName>
    <definedName name="solver_tim" localSheetId="14" hidden="1">2147483647</definedName>
    <definedName name="solver_tim" localSheetId="17" hidden="1">2147483647</definedName>
    <definedName name="solver_tim" localSheetId="20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11" hidden="1">0.01</definedName>
    <definedName name="solver_tol" localSheetId="14" hidden="1">0.01</definedName>
    <definedName name="solver_tol" localSheetId="17" hidden="1">0.01</definedName>
    <definedName name="solver_tol" localSheetId="20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11" hidden="1">1</definedName>
    <definedName name="solver_typ" localSheetId="14" hidden="1">1</definedName>
    <definedName name="solver_typ" localSheetId="17" hidden="1">1</definedName>
    <definedName name="solver_typ" localSheetId="20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11" hidden="1">0</definedName>
    <definedName name="solver_val" localSheetId="14" hidden="1">0</definedName>
    <definedName name="solver_val" localSheetId="17" hidden="1">0</definedName>
    <definedName name="solver_val" localSheetId="20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11" hidden="1">3</definedName>
    <definedName name="solver_ver" localSheetId="14" hidden="1">3</definedName>
    <definedName name="solver_ver" localSheetId="17" hidden="1">3</definedName>
    <definedName name="solver_ver" localSheetId="20" hidden="1">3</definedName>
  </definedNames>
  <calcPr calcId="145621"/>
</workbook>
</file>

<file path=xl/calcChain.xml><?xml version="1.0" encoding="utf-8"?>
<calcChain xmlns="http://schemas.openxmlformats.org/spreadsheetml/2006/main">
  <c r="R13" i="2" l="1"/>
  <c r="R25" i="2"/>
  <c r="R37" i="2"/>
  <c r="G35" i="2"/>
  <c r="F23" i="2"/>
  <c r="E23" i="2"/>
  <c r="D23" i="2"/>
  <c r="C23" i="2"/>
  <c r="D22" i="2"/>
  <c r="E22" i="2"/>
  <c r="F22" i="2"/>
  <c r="C22" i="2"/>
  <c r="S12" i="2"/>
  <c r="S24" i="2"/>
  <c r="S36" i="2"/>
  <c r="H34" i="2"/>
  <c r="F33" i="2"/>
  <c r="G33" i="2" s="1"/>
  <c r="C33" i="2"/>
  <c r="F32" i="2"/>
  <c r="C32" i="2"/>
  <c r="F31" i="2"/>
  <c r="G31" i="2" s="1"/>
  <c r="C31" i="2"/>
  <c r="F30" i="2"/>
  <c r="G30" i="2" s="1"/>
  <c r="C30" i="2"/>
  <c r="F29" i="2"/>
  <c r="G29" i="2" s="1"/>
  <c r="C29" i="2"/>
  <c r="F28" i="2"/>
  <c r="G28" i="2" s="1"/>
  <c r="C28" i="2"/>
  <c r="F27" i="2"/>
  <c r="G27" i="2" s="1"/>
  <c r="C27" i="2"/>
  <c r="F26" i="2"/>
  <c r="G26" i="2" s="1"/>
  <c r="C26" i="2"/>
  <c r="Q35" i="2"/>
  <c r="R35" i="2" s="1"/>
  <c r="N35" i="2"/>
  <c r="Q34" i="2"/>
  <c r="R34" i="2" s="1"/>
  <c r="N34" i="2"/>
  <c r="Q33" i="2"/>
  <c r="R33" i="2" s="1"/>
  <c r="N33" i="2"/>
  <c r="Q32" i="2"/>
  <c r="R32" i="2" s="1"/>
  <c r="N32" i="2"/>
  <c r="Q31" i="2"/>
  <c r="R31" i="2" s="1"/>
  <c r="N31" i="2"/>
  <c r="Q30" i="2"/>
  <c r="R30" i="2" s="1"/>
  <c r="N30" i="2"/>
  <c r="R29" i="2"/>
  <c r="Q29" i="2"/>
  <c r="N29" i="2"/>
  <c r="Q28" i="2"/>
  <c r="R28" i="2" s="1"/>
  <c r="N28" i="2"/>
  <c r="Q23" i="2"/>
  <c r="R23" i="2" s="1"/>
  <c r="N23" i="2"/>
  <c r="Q22" i="2"/>
  <c r="R22" i="2" s="1"/>
  <c r="N22" i="2"/>
  <c r="Q21" i="2"/>
  <c r="R21" i="2" s="1"/>
  <c r="N21" i="2"/>
  <c r="Q20" i="2"/>
  <c r="R20" i="2" s="1"/>
  <c r="N20" i="2"/>
  <c r="Q19" i="2"/>
  <c r="R19" i="2" s="1"/>
  <c r="N19" i="2"/>
  <c r="Q18" i="2"/>
  <c r="N18" i="2"/>
  <c r="Q17" i="2"/>
  <c r="R17" i="2" s="1"/>
  <c r="N17" i="2"/>
  <c r="Q16" i="2"/>
  <c r="R16" i="2" s="1"/>
  <c r="N16" i="2"/>
  <c r="G32" i="2" l="1"/>
  <c r="G34" i="2" s="1"/>
  <c r="R36" i="2"/>
  <c r="K26" i="2" s="1"/>
  <c r="R18" i="2"/>
  <c r="R24" i="2"/>
  <c r="R5" i="2"/>
  <c r="R6" i="2"/>
  <c r="R7" i="2"/>
  <c r="R8" i="2"/>
  <c r="R9" i="2"/>
  <c r="R10" i="2"/>
  <c r="R11" i="2"/>
  <c r="Q5" i="2"/>
  <c r="Q6" i="2"/>
  <c r="Q7" i="2"/>
  <c r="Q8" i="2"/>
  <c r="Q9" i="2"/>
  <c r="Q10" i="2"/>
  <c r="Q11" i="2"/>
  <c r="Q4" i="2"/>
  <c r="R4" i="2" s="1"/>
  <c r="R12" i="2" s="1"/>
  <c r="N13" i="2"/>
  <c r="N11" i="2"/>
  <c r="N6" i="2"/>
  <c r="N7" i="2"/>
  <c r="N8" i="2"/>
  <c r="N9" i="2"/>
  <c r="N10" i="2"/>
  <c r="N5" i="2"/>
  <c r="N4" i="2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4" i="1"/>
  <c r="O17" i="1"/>
  <c r="O5" i="1"/>
  <c r="O6" i="1"/>
  <c r="O7" i="1"/>
  <c r="O8" i="1"/>
  <c r="O9" i="1"/>
  <c r="O10" i="1"/>
  <c r="O11" i="1"/>
  <c r="O12" i="1"/>
  <c r="O13" i="1"/>
  <c r="O14" i="1"/>
  <c r="O15" i="1"/>
  <c r="O16" i="1"/>
  <c r="O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4" i="1"/>
  <c r="D23" i="64"/>
  <c r="C23" i="64"/>
  <c r="J10" i="64"/>
  <c r="H20" i="64"/>
  <c r="H18" i="64"/>
  <c r="J17" i="64"/>
  <c r="H17" i="64"/>
  <c r="J16" i="64"/>
  <c r="H16" i="64"/>
  <c r="J15" i="64"/>
  <c r="H15" i="64"/>
  <c r="J14" i="64"/>
  <c r="H14" i="64"/>
  <c r="J13" i="64"/>
  <c r="H13" i="64"/>
  <c r="J12" i="64"/>
  <c r="H12" i="64"/>
  <c r="L12" i="64" s="1"/>
  <c r="J11" i="64"/>
  <c r="L11" i="64" s="1"/>
  <c r="H11" i="64"/>
  <c r="H10" i="64"/>
  <c r="L10" i="64" s="1"/>
  <c r="L9" i="64"/>
  <c r="H9" i="64"/>
  <c r="L8" i="64"/>
  <c r="H8" i="64"/>
  <c r="J7" i="64"/>
  <c r="H7" i="64"/>
  <c r="L7" i="64" s="1"/>
  <c r="J6" i="64"/>
  <c r="L6" i="64" s="1"/>
  <c r="H6" i="64"/>
  <c r="L5" i="64"/>
  <c r="H5" i="64"/>
  <c r="L4" i="64"/>
  <c r="H4" i="64"/>
  <c r="J11" i="52"/>
  <c r="H20" i="55"/>
  <c r="H18" i="55"/>
  <c r="J17" i="55"/>
  <c r="H17" i="55"/>
  <c r="J16" i="55"/>
  <c r="H16" i="55"/>
  <c r="J15" i="55"/>
  <c r="H15" i="55"/>
  <c r="J14" i="55"/>
  <c r="H14" i="55"/>
  <c r="J13" i="55"/>
  <c r="H13" i="55"/>
  <c r="J12" i="55"/>
  <c r="H12" i="55"/>
  <c r="J11" i="55"/>
  <c r="H11" i="55"/>
  <c r="H10" i="55"/>
  <c r="L10" i="55" s="1"/>
  <c r="H9" i="55"/>
  <c r="L9" i="55" s="1"/>
  <c r="H8" i="55"/>
  <c r="L8" i="55" s="1"/>
  <c r="J7" i="55"/>
  <c r="H7" i="55"/>
  <c r="J6" i="55"/>
  <c r="H6" i="55"/>
  <c r="H5" i="55"/>
  <c r="L5" i="55" s="1"/>
  <c r="H4" i="55"/>
  <c r="L4" i="55" s="1"/>
  <c r="J12" i="52"/>
  <c r="H20" i="52"/>
  <c r="H18" i="52"/>
  <c r="J17" i="52"/>
  <c r="H17" i="52"/>
  <c r="J16" i="52"/>
  <c r="H16" i="52"/>
  <c r="J15" i="52"/>
  <c r="H15" i="52"/>
  <c r="J14" i="52"/>
  <c r="H14" i="52"/>
  <c r="J13" i="52"/>
  <c r="H13" i="52"/>
  <c r="H12" i="52"/>
  <c r="L12" i="52" s="1"/>
  <c r="H11" i="52"/>
  <c r="L11" i="52" s="1"/>
  <c r="H10" i="52"/>
  <c r="L10" i="52" s="1"/>
  <c r="H9" i="52"/>
  <c r="L9" i="52" s="1"/>
  <c r="H8" i="52"/>
  <c r="L8" i="52" s="1"/>
  <c r="J7" i="52"/>
  <c r="H7" i="52"/>
  <c r="L7" i="52" s="1"/>
  <c r="J6" i="52"/>
  <c r="H6" i="52"/>
  <c r="H5" i="52"/>
  <c r="L5" i="52" s="1"/>
  <c r="H4" i="52"/>
  <c r="L4" i="52" s="1"/>
  <c r="L6" i="55" l="1"/>
  <c r="L7" i="55"/>
  <c r="L11" i="55"/>
  <c r="L12" i="55"/>
  <c r="L6" i="52"/>
  <c r="J6" i="41"/>
  <c r="H20" i="41"/>
  <c r="H18" i="41"/>
  <c r="J17" i="41"/>
  <c r="H17" i="41"/>
  <c r="J16" i="41"/>
  <c r="H16" i="41"/>
  <c r="J15" i="41"/>
  <c r="H15" i="41"/>
  <c r="J14" i="41"/>
  <c r="H14" i="41"/>
  <c r="J13" i="41"/>
  <c r="H13" i="41"/>
  <c r="H12" i="41"/>
  <c r="L12" i="41" s="1"/>
  <c r="H11" i="41"/>
  <c r="L11" i="41" s="1"/>
  <c r="H10" i="41"/>
  <c r="L10" i="41" s="1"/>
  <c r="H9" i="41"/>
  <c r="L9" i="41" s="1"/>
  <c r="H8" i="41"/>
  <c r="L8" i="41" s="1"/>
  <c r="J7" i="41"/>
  <c r="H7" i="41"/>
  <c r="H6" i="41"/>
  <c r="L6" i="41" s="1"/>
  <c r="H5" i="41"/>
  <c r="L5" i="41" s="1"/>
  <c r="H4" i="41"/>
  <c r="L4" i="41" s="1"/>
  <c r="J7" i="38"/>
  <c r="H20" i="38"/>
  <c r="H18" i="38"/>
  <c r="J17" i="38"/>
  <c r="H17" i="38"/>
  <c r="J16" i="38"/>
  <c r="H16" i="38"/>
  <c r="J15" i="38"/>
  <c r="H15" i="38"/>
  <c r="J14" i="38"/>
  <c r="H14" i="38"/>
  <c r="J13" i="38"/>
  <c r="H13" i="38"/>
  <c r="H12" i="38"/>
  <c r="L12" i="38" s="1"/>
  <c r="H11" i="38"/>
  <c r="L11" i="38" s="1"/>
  <c r="H10" i="38"/>
  <c r="L10" i="38" s="1"/>
  <c r="H9" i="38"/>
  <c r="L9" i="38" s="1"/>
  <c r="H8" i="38"/>
  <c r="L8" i="38" s="1"/>
  <c r="H7" i="38"/>
  <c r="H6" i="38"/>
  <c r="L6" i="38" s="1"/>
  <c r="H5" i="38"/>
  <c r="L5" i="38" s="1"/>
  <c r="H4" i="38"/>
  <c r="L4" i="38" s="1"/>
  <c r="J13" i="33"/>
  <c r="H20" i="33"/>
  <c r="H18" i="33"/>
  <c r="J17" i="33"/>
  <c r="H17" i="33"/>
  <c r="J16" i="33"/>
  <c r="H16" i="33"/>
  <c r="J15" i="33"/>
  <c r="H15" i="33"/>
  <c r="J14" i="33"/>
  <c r="H14" i="33"/>
  <c r="H13" i="33"/>
  <c r="H12" i="33"/>
  <c r="L12" i="33" s="1"/>
  <c r="H11" i="33"/>
  <c r="L11" i="33" s="1"/>
  <c r="H10" i="33"/>
  <c r="L10" i="33" s="1"/>
  <c r="H9" i="33"/>
  <c r="L9" i="33" s="1"/>
  <c r="H8" i="33"/>
  <c r="L8" i="33" s="1"/>
  <c r="H7" i="33"/>
  <c r="H6" i="33"/>
  <c r="L6" i="33" s="1"/>
  <c r="H5" i="33"/>
  <c r="L5" i="33" s="1"/>
  <c r="H4" i="33"/>
  <c r="L4" i="33" s="1"/>
  <c r="J17" i="2"/>
  <c r="J16" i="2"/>
  <c r="J15" i="2"/>
  <c r="J14" i="2"/>
  <c r="L7" i="41" l="1"/>
  <c r="L7" i="38"/>
  <c r="L7" i="33"/>
  <c r="H20" i="2"/>
  <c r="H18" i="2"/>
  <c r="H17" i="2"/>
  <c r="H16" i="2"/>
  <c r="H15" i="2"/>
  <c r="H14" i="2"/>
  <c r="H13" i="2"/>
  <c r="L13" i="2" s="1"/>
  <c r="H12" i="2"/>
  <c r="L12" i="2" s="1"/>
  <c r="H11" i="2"/>
  <c r="L11" i="2" s="1"/>
  <c r="H10" i="2"/>
  <c r="L10" i="2" s="1"/>
  <c r="H9" i="2"/>
  <c r="L9" i="2" s="1"/>
  <c r="H8" i="2"/>
  <c r="L8" i="2" s="1"/>
  <c r="H7" i="2"/>
  <c r="L7" i="2" s="1"/>
  <c r="H6" i="2"/>
  <c r="L6" i="2" s="1"/>
  <c r="H5" i="2"/>
  <c r="L5" i="2" s="1"/>
  <c r="H4" i="2"/>
  <c r="L4" i="2" s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Q17" i="1" l="1"/>
  <c r="Q15" i="1" l="1"/>
  <c r="Q7" i="1"/>
  <c r="Q8" i="1"/>
  <c r="Q11" i="1"/>
  <c r="Q4" i="1"/>
  <c r="Q14" i="1"/>
  <c r="Q10" i="1"/>
  <c r="Q6" i="1"/>
  <c r="Q13" i="1"/>
  <c r="Q9" i="1"/>
  <c r="Q5" i="1"/>
  <c r="Q16" i="1"/>
  <c r="Q1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4" i="1"/>
  <c r="L17" i="2" l="1"/>
  <c r="L16" i="2"/>
  <c r="L15" i="2"/>
  <c r="L14" i="2"/>
</calcChain>
</file>

<file path=xl/sharedStrings.xml><?xml version="1.0" encoding="utf-8"?>
<sst xmlns="http://schemas.openxmlformats.org/spreadsheetml/2006/main" count="1567" uniqueCount="148">
  <si>
    <t>X1</t>
  </si>
  <si>
    <t>X2</t>
  </si>
  <si>
    <t>X3</t>
  </si>
  <si>
    <t>[1]</t>
  </si>
  <si>
    <t>[2]</t>
  </si>
  <si>
    <t>[3]</t>
  </si>
  <si>
    <t>[1; 2]</t>
  </si>
  <si>
    <t>[1; 3]</t>
  </si>
  <si>
    <t>[1; 2; 3]</t>
  </si>
  <si>
    <t>=</t>
  </si>
  <si>
    <t>FO</t>
  </si>
  <si>
    <t>X4</t>
  </si>
  <si>
    <t>[4]</t>
  </si>
  <si>
    <t>[2; 3]</t>
  </si>
  <si>
    <t>[1; 4]</t>
  </si>
  <si>
    <t>[2; 4]</t>
  </si>
  <si>
    <t>[3; 4]</t>
  </si>
  <si>
    <t>[2; 3; 4]</t>
  </si>
  <si>
    <t>[1; 2; 3; 4]</t>
  </si>
  <si>
    <t>[1; 2; 4]</t>
  </si>
  <si>
    <t>[1; 3; 4]</t>
  </si>
  <si>
    <t>Microsoft Excel 14.0 Relatório de Resposta</t>
  </si>
  <si>
    <t>Resultado: O Solver encontrou uma solução. Todas as restrições e condições de optimização foram satisfeitas.</t>
  </si>
  <si>
    <t>Motor do Solver</t>
  </si>
  <si>
    <t>Motor: LP Simplex</t>
  </si>
  <si>
    <t>Tempo de Solução: 0,031 Segundos.</t>
  </si>
  <si>
    <t>Opções do Solver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</si>
  <si>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</si>
  <si>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</si>
  <si>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</si>
  <si>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</si>
  <si>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</si>
  <si>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</si>
  <si>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</si>
  <si>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</si>
  <si>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</si>
  <si>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</si>
  <si>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</si>
  <si>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</si>
  <si>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$C$21</t>
  </si>
  <si>
    <t>Contin</t>
  </si>
  <si>
    <t>$D$21</t>
  </si>
  <si>
    <t>$E$21</t>
  </si>
  <si>
    <t>$F$21</t>
  </si>
  <si>
    <t>$G$21</t>
  </si>
  <si>
    <t>Enlace</t>
  </si>
  <si>
    <t>Sem Enlace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</si>
  <si>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</si>
  <si>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</si>
  <si>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</si>
  <si>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</si>
  <si>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</si>
  <si>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</si>
  <si>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</si>
  <si>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</si>
  <si>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</si>
  <si>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</si>
  <si>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</si>
  <si>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</si>
  <si>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</si>
  <si>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</si>
  <si>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Tempo Máximo Ilimitado,  Iterações Ilimitado, Precision 0,000001</t>
  </si>
  <si>
    <t>x(S)</t>
  </si>
  <si>
    <t>V(S)</t>
  </si>
  <si>
    <t>e(x, S)</t>
  </si>
  <si>
    <t>Nucléolo</t>
  </si>
  <si>
    <t>≤</t>
  </si>
  <si>
    <t>Folha de Cálculo: [Nucléolo petrolíferas.xlsx]Folha1</t>
  </si>
  <si>
    <t>E1</t>
  </si>
  <si>
    <t>$H$20</t>
  </si>
  <si>
    <t>$H$18</t>
  </si>
  <si>
    <t>$H$18=$J$18</t>
  </si>
  <si>
    <t>$H$4</t>
  </si>
  <si>
    <t>$H$5</t>
  </si>
  <si>
    <t>$H$6</t>
  </si>
  <si>
    <t>$H$7</t>
  </si>
  <si>
    <t>$H$8</t>
  </si>
  <si>
    <t>$H$9</t>
  </si>
  <si>
    <t>$H$10</t>
  </si>
  <si>
    <t>$H$11</t>
  </si>
  <si>
    <t>$H$12</t>
  </si>
  <si>
    <t>$H$13</t>
  </si>
  <si>
    <t>$H$14</t>
  </si>
  <si>
    <t>$H$15</t>
  </si>
  <si>
    <t>$H$16</t>
  </si>
  <si>
    <t>$H$17</t>
  </si>
  <si>
    <t>Prob. 1 - Max</t>
  </si>
  <si>
    <t>Célula de Objectivo (Máximo)</t>
  </si>
  <si>
    <t>$H$4&lt;=$J$4</t>
  </si>
  <si>
    <t>$H$5&lt;=$J$5</t>
  </si>
  <si>
    <t>$H$6&lt;=$J$6</t>
  </si>
  <si>
    <t>$H$7&lt;=$J$7</t>
  </si>
  <si>
    <t>$H$8&lt;=$J$8</t>
  </si>
  <si>
    <t>$H$9&lt;=$J$9</t>
  </si>
  <si>
    <t>$H$10&lt;=$J$10</t>
  </si>
  <si>
    <t>$H$11&lt;=$J$11</t>
  </si>
  <si>
    <t>$H$12&lt;=$J$12</t>
  </si>
  <si>
    <t>$H$13&lt;=$J$13</t>
  </si>
  <si>
    <t>$H$14&lt;=$J$14</t>
  </si>
  <si>
    <t>$H$15&lt;=$J$15</t>
  </si>
  <si>
    <t>$H$16&lt;=$J$16</t>
  </si>
  <si>
    <t>$H$17&lt;=$J$17</t>
  </si>
  <si>
    <t>Relatório Criado: 14-02-2016 19:41:38</t>
  </si>
  <si>
    <t>Iterações: 7 Subproblemas: 0</t>
  </si>
  <si>
    <t>E2</t>
  </si>
  <si>
    <t>Folha de Cálculo: [Nucléolo petrolíferas.xlsx]Folha2</t>
  </si>
  <si>
    <t>Relatório Criado: 14-02-2016 20:22:38</t>
  </si>
  <si>
    <t>Iterações: 6 Subproblemas: 0</t>
  </si>
  <si>
    <t>$H$14=$J$14</t>
  </si>
  <si>
    <t>$H$15=$J$15</t>
  </si>
  <si>
    <t>$H$16=$J$16</t>
  </si>
  <si>
    <t>$H$17=$J$17</t>
  </si>
  <si>
    <t>E3</t>
  </si>
  <si>
    <t>Folha de Cálculo: [Nucléolo petrolíferas.xlsx]Folha5</t>
  </si>
  <si>
    <t>Tempo Máximo Ilimitado,  Iterações Ilimitado, Precision 0,000001, Utilizar Arredondamento Automático</t>
  </si>
  <si>
    <t>Folha de Cálculo: [Nucléolo petrolíferas.xlsx]Folha3</t>
  </si>
  <si>
    <t>Relatório Criado: 14-02-2016 20:26:29</t>
  </si>
  <si>
    <t>$H$13=$J$13</t>
  </si>
  <si>
    <t>Folha de Cálculo: [Nucléolo petrolíferas.xlsx]Folha4</t>
  </si>
  <si>
    <t>Relatório Criado: 14-02-2016 20:31:10</t>
  </si>
  <si>
    <t>Iterações: 5 Subproblemas: 0</t>
  </si>
  <si>
    <t>$H$7=$J$7</t>
  </si>
  <si>
    <t>$H$6=$J$6</t>
  </si>
  <si>
    <t>E5</t>
  </si>
  <si>
    <t>Relatório Criado: 14-02-2016 20:39:44</t>
  </si>
  <si>
    <t>E6</t>
  </si>
  <si>
    <t>Folha de Cálculo: [Nucléolo petrolíferas.xlsx]Folha6</t>
  </si>
  <si>
    <t>Relatório Criado: 15-02-2016 11:39:51</t>
  </si>
  <si>
    <t>Tempo de Solução: 0,032 Segundos.</t>
  </si>
  <si>
    <t>$H$12=$J$12</t>
  </si>
  <si>
    <t>E7</t>
  </si>
  <si>
    <t>Folha de Cálculo: [Nucléolo petrolíferas.xlsx]Folha7</t>
  </si>
  <si>
    <t>$H$11=$J$11</t>
  </si>
  <si>
    <t>Relatório Criado: 15-02-2016 11:50:08</t>
  </si>
  <si>
    <t>E8</t>
  </si>
  <si>
    <t>V. Shapley</t>
  </si>
  <si>
    <t>Valor de Shapley - jogador 4</t>
  </si>
  <si>
    <t>S</t>
  </si>
  <si>
    <t>V(SU4)</t>
  </si>
  <si>
    <t>V. SH</t>
  </si>
  <si>
    <t>Pn</t>
  </si>
  <si>
    <t>Custo Mar</t>
  </si>
  <si>
    <t>Valor de Shapley - jogador 3</t>
  </si>
  <si>
    <t>V(SU3)</t>
  </si>
  <si>
    <t>Valor de Shapley - jogador 2</t>
  </si>
  <si>
    <t>V(SU2)</t>
  </si>
  <si>
    <t>Valor de Shapley - jogador 1</t>
  </si>
  <si>
    <t>V(SU1)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</si>
</sst>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67</v>
      </c>
    </row>
    <row r="3" spans="1:5" x14ac:dyDescent="0.25">
      <c r="A3" s="6" t="s">
        <v>102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103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1" t="s">
        <v>28</v>
      </c>
      <c r="C15" s="11" t="s">
        <v>29</v>
      </c>
      <c r="D15" s="11" t="s">
        <v>30</v>
      </c>
      <c r="E15" s="11" t="s">
        <v>31</v>
      </c>
    </row>
    <row r="16" spans="1:5" ht="15.75" thickBot="1" x14ac:dyDescent="0.3">
      <c r="B16" s="7" t="s">
        <v>69</v>
      </c>
      <c r="C16" s="7" t="s">
        <v>10</v>
      </c>
      <c r="D16" s="9">
        <v>0</v>
      </c>
      <c r="E16" s="9">
        <v>21.25</v>
      </c>
    </row>
    <row r="19" spans="1:7" ht="15.75" thickBot="1" x14ac:dyDescent="0.3">
      <c r="A19" t="s">
        <v>32</v>
      </c>
    </row>
    <row r="20" spans="1:7" ht="15.75" thickBot="1" x14ac:dyDescent="0.3">
      <c r="B20" s="11" t="s">
        <v>28</v>
      </c>
      <c r="C20" s="11" t="s">
        <v>29</v>
      </c>
      <c r="D20" s="11" t="s">
        <v>30</v>
      </c>
      <c r="E20" s="11" t="s">
        <v>31</v>
      </c>
      <c r="F20" s="11" t="s">
        <v>33</v>
      </c>
    </row>
    <row r="21" spans="1:7" x14ac:dyDescent="0.25">
      <c r="B21" s="8" t="s">
        <v>39</v>
      </c>
      <c r="C21" s="8" t="s">
        <v>0</v>
      </c>
      <c r="D21" s="10">
        <v>0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0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0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0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68</v>
      </c>
      <c r="D25" s="9">
        <v>0</v>
      </c>
      <c r="E25" s="9">
        <v>21.25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1" t="s">
        <v>28</v>
      </c>
      <c r="C29" s="11" t="s">
        <v>29</v>
      </c>
      <c r="D29" s="11" t="s">
        <v>35</v>
      </c>
      <c r="E29" s="11" t="s">
        <v>36</v>
      </c>
      <c r="F29" s="11" t="s">
        <v>37</v>
      </c>
      <c r="G29" s="11" t="s">
        <v>38</v>
      </c>
    </row>
    <row r="30" spans="1:7" x14ac:dyDescent="0.25">
      <c r="B30" s="8" t="s">
        <v>70</v>
      </c>
      <c r="C30" s="8" t="s">
        <v>18</v>
      </c>
      <c r="D30" s="10">
        <v>250</v>
      </c>
      <c r="E30" s="8" t="s">
        <v>71</v>
      </c>
      <c r="F30" s="8" t="s">
        <v>45</v>
      </c>
      <c r="G30" s="8">
        <v>0</v>
      </c>
    </row>
    <row r="31" spans="1:7" x14ac:dyDescent="0.25">
      <c r="B31" s="8" t="s">
        <v>72</v>
      </c>
      <c r="C31" s="8" t="s">
        <v>3</v>
      </c>
      <c r="D31" s="10">
        <v>127.5</v>
      </c>
      <c r="E31" s="8" t="s">
        <v>88</v>
      </c>
      <c r="F31" s="8" t="s">
        <v>46</v>
      </c>
      <c r="G31" s="8">
        <v>37.5</v>
      </c>
    </row>
    <row r="32" spans="1:7" x14ac:dyDescent="0.25">
      <c r="B32" s="8" t="s">
        <v>73</v>
      </c>
      <c r="C32" s="8" t="s">
        <v>4</v>
      </c>
      <c r="D32" s="10">
        <v>82.5</v>
      </c>
      <c r="E32" s="8" t="s">
        <v>89</v>
      </c>
      <c r="F32" s="8" t="s">
        <v>46</v>
      </c>
      <c r="G32" s="8">
        <v>27.5</v>
      </c>
    </row>
    <row r="33" spans="2:7" x14ac:dyDescent="0.25">
      <c r="B33" s="8" t="s">
        <v>74</v>
      </c>
      <c r="C33" s="8" t="s">
        <v>5</v>
      </c>
      <c r="D33" s="10">
        <v>67.5</v>
      </c>
      <c r="E33" s="8" t="s">
        <v>90</v>
      </c>
      <c r="F33" s="8" t="s">
        <v>46</v>
      </c>
      <c r="G33" s="8">
        <v>12.5</v>
      </c>
    </row>
    <row r="34" spans="2:7" x14ac:dyDescent="0.25">
      <c r="B34" s="8" t="s">
        <v>75</v>
      </c>
      <c r="C34" s="8" t="s">
        <v>12</v>
      </c>
      <c r="D34" s="10">
        <v>57.5</v>
      </c>
      <c r="E34" s="8" t="s">
        <v>91</v>
      </c>
      <c r="F34" s="8" t="s">
        <v>46</v>
      </c>
      <c r="G34" s="8">
        <v>7.5</v>
      </c>
    </row>
    <row r="35" spans="2:7" x14ac:dyDescent="0.25">
      <c r="B35" s="8" t="s">
        <v>76</v>
      </c>
      <c r="C35" s="8" t="s">
        <v>6</v>
      </c>
      <c r="D35" s="10">
        <v>188.75</v>
      </c>
      <c r="E35" s="8" t="s">
        <v>92</v>
      </c>
      <c r="F35" s="8" t="s">
        <v>46</v>
      </c>
      <c r="G35" s="8">
        <v>21.25</v>
      </c>
    </row>
    <row r="36" spans="2:7" x14ac:dyDescent="0.25">
      <c r="B36" s="8" t="s">
        <v>77</v>
      </c>
      <c r="C36" s="8" t="s">
        <v>7</v>
      </c>
      <c r="D36" s="10">
        <v>173.75</v>
      </c>
      <c r="E36" s="8" t="s">
        <v>93</v>
      </c>
      <c r="F36" s="8" t="s">
        <v>46</v>
      </c>
      <c r="G36" s="8">
        <v>21.25</v>
      </c>
    </row>
    <row r="37" spans="2:7" x14ac:dyDescent="0.25">
      <c r="B37" s="8" t="s">
        <v>78</v>
      </c>
      <c r="C37" s="8" t="s">
        <v>14</v>
      </c>
      <c r="D37" s="10">
        <v>163.75</v>
      </c>
      <c r="E37" s="8" t="s">
        <v>94</v>
      </c>
      <c r="F37" s="8" t="s">
        <v>46</v>
      </c>
      <c r="G37" s="8">
        <v>21.25</v>
      </c>
    </row>
    <row r="38" spans="2:7" x14ac:dyDescent="0.25">
      <c r="B38" s="8" t="s">
        <v>79</v>
      </c>
      <c r="C38" s="8" t="s">
        <v>13</v>
      </c>
      <c r="D38" s="10">
        <v>128.75</v>
      </c>
      <c r="E38" s="8" t="s">
        <v>95</v>
      </c>
      <c r="F38" s="8" t="s">
        <v>46</v>
      </c>
      <c r="G38" s="8">
        <v>16.25</v>
      </c>
    </row>
    <row r="39" spans="2:7" x14ac:dyDescent="0.25">
      <c r="B39" s="8" t="s">
        <v>80</v>
      </c>
      <c r="C39" s="8" t="s">
        <v>15</v>
      </c>
      <c r="D39" s="10">
        <v>118.75</v>
      </c>
      <c r="E39" s="8" t="s">
        <v>96</v>
      </c>
      <c r="F39" s="8" t="s">
        <v>46</v>
      </c>
      <c r="G39" s="8">
        <v>16.25</v>
      </c>
    </row>
    <row r="40" spans="2:7" x14ac:dyDescent="0.25">
      <c r="B40" s="8" t="s">
        <v>81</v>
      </c>
      <c r="C40" s="8" t="s">
        <v>16</v>
      </c>
      <c r="D40" s="10">
        <v>103.75</v>
      </c>
      <c r="E40" s="8" t="s">
        <v>97</v>
      </c>
      <c r="F40" s="8" t="s">
        <v>46</v>
      </c>
      <c r="G40" s="8">
        <v>6.25</v>
      </c>
    </row>
    <row r="41" spans="2:7" x14ac:dyDescent="0.25">
      <c r="B41" s="8" t="s">
        <v>82</v>
      </c>
      <c r="C41" s="8" t="s">
        <v>8</v>
      </c>
      <c r="D41" s="10">
        <v>235</v>
      </c>
      <c r="E41" s="8" t="s">
        <v>98</v>
      </c>
      <c r="F41" s="8" t="s">
        <v>45</v>
      </c>
      <c r="G41" s="8">
        <v>0</v>
      </c>
    </row>
    <row r="42" spans="2:7" x14ac:dyDescent="0.25">
      <c r="B42" s="8" t="s">
        <v>83</v>
      </c>
      <c r="C42" s="8" t="s">
        <v>19</v>
      </c>
      <c r="D42" s="10">
        <v>225</v>
      </c>
      <c r="E42" s="8" t="s">
        <v>99</v>
      </c>
      <c r="F42" s="8" t="s">
        <v>45</v>
      </c>
      <c r="G42" s="8">
        <v>0</v>
      </c>
    </row>
    <row r="43" spans="2:7" x14ac:dyDescent="0.25">
      <c r="B43" s="8" t="s">
        <v>84</v>
      </c>
      <c r="C43" s="8" t="s">
        <v>20</v>
      </c>
      <c r="D43" s="10">
        <v>210</v>
      </c>
      <c r="E43" s="8" t="s">
        <v>100</v>
      </c>
      <c r="F43" s="8" t="s">
        <v>45</v>
      </c>
      <c r="G43" s="8">
        <v>0</v>
      </c>
    </row>
    <row r="44" spans="2:7" ht="15.75" thickBot="1" x14ac:dyDescent="0.3">
      <c r="B44" s="7" t="s">
        <v>85</v>
      </c>
      <c r="C44" s="7" t="s">
        <v>17</v>
      </c>
      <c r="D44" s="9">
        <v>165</v>
      </c>
      <c r="E44" s="7" t="s">
        <v>101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118</v>
      </c>
    </row>
    <row r="3" spans="1:5" x14ac:dyDescent="0.25">
      <c r="A3" s="6" t="s">
        <v>119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120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28.75</v>
      </c>
      <c r="E16" s="9">
        <v>33.75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112</v>
      </c>
      <c r="D25" s="9">
        <v>28.75</v>
      </c>
      <c r="E25" s="9">
        <v>33.75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81</v>
      </c>
      <c r="C30" s="8" t="s">
        <v>16</v>
      </c>
      <c r="D30" s="10">
        <v>82.5</v>
      </c>
      <c r="E30" s="8" t="s">
        <v>117</v>
      </c>
      <c r="F30" s="8" t="s">
        <v>45</v>
      </c>
      <c r="G30" s="8">
        <v>0</v>
      </c>
    </row>
    <row r="31" spans="1:7" x14ac:dyDescent="0.25">
      <c r="B31" s="8" t="s">
        <v>82</v>
      </c>
      <c r="C31" s="8" t="s">
        <v>8</v>
      </c>
      <c r="D31" s="10">
        <v>213.75</v>
      </c>
      <c r="E31" s="8" t="s">
        <v>108</v>
      </c>
      <c r="F31" s="8" t="s">
        <v>45</v>
      </c>
      <c r="G31" s="8">
        <v>0</v>
      </c>
    </row>
    <row r="32" spans="1:7" x14ac:dyDescent="0.25">
      <c r="B32" s="8" t="s">
        <v>83</v>
      </c>
      <c r="C32" s="8" t="s">
        <v>19</v>
      </c>
      <c r="D32" s="10">
        <v>203.75</v>
      </c>
      <c r="E32" s="8" t="s">
        <v>109</v>
      </c>
      <c r="F32" s="8" t="s">
        <v>45</v>
      </c>
      <c r="G32" s="8">
        <v>0</v>
      </c>
    </row>
    <row r="33" spans="2:7" x14ac:dyDescent="0.25">
      <c r="B33" s="8" t="s">
        <v>84</v>
      </c>
      <c r="C33" s="8" t="s">
        <v>20</v>
      </c>
      <c r="D33" s="10">
        <v>188.75</v>
      </c>
      <c r="E33" s="8" t="s">
        <v>110</v>
      </c>
      <c r="F33" s="8" t="s">
        <v>45</v>
      </c>
      <c r="G33" s="8">
        <v>0</v>
      </c>
    </row>
    <row r="34" spans="2:7" x14ac:dyDescent="0.25">
      <c r="B34" s="8" t="s">
        <v>85</v>
      </c>
      <c r="C34" s="8" t="s">
        <v>17</v>
      </c>
      <c r="D34" s="10">
        <v>143.75</v>
      </c>
      <c r="E34" s="8" t="s">
        <v>111</v>
      </c>
      <c r="F34" s="8" t="s">
        <v>45</v>
      </c>
      <c r="G34" s="8">
        <v>0</v>
      </c>
    </row>
    <row r="35" spans="2:7" x14ac:dyDescent="0.25">
      <c r="B35" s="8" t="s">
        <v>70</v>
      </c>
      <c r="C35" s="8" t="s">
        <v>18</v>
      </c>
      <c r="D35" s="10">
        <v>250</v>
      </c>
      <c r="E35" s="8" t="s">
        <v>71</v>
      </c>
      <c r="F35" s="8" t="s">
        <v>45</v>
      </c>
      <c r="G35" s="8">
        <v>0</v>
      </c>
    </row>
    <row r="36" spans="2:7" x14ac:dyDescent="0.25">
      <c r="B36" s="8" t="s">
        <v>72</v>
      </c>
      <c r="C36" s="8" t="s">
        <v>3</v>
      </c>
      <c r="D36" s="10">
        <v>140</v>
      </c>
      <c r="E36" s="8" t="s">
        <v>88</v>
      </c>
      <c r="F36" s="8" t="s">
        <v>46</v>
      </c>
      <c r="G36" s="8">
        <v>25</v>
      </c>
    </row>
    <row r="37" spans="2:7" x14ac:dyDescent="0.25">
      <c r="B37" s="8" t="s">
        <v>73</v>
      </c>
      <c r="C37" s="8" t="s">
        <v>4</v>
      </c>
      <c r="D37" s="10">
        <v>95</v>
      </c>
      <c r="E37" s="8" t="s">
        <v>89</v>
      </c>
      <c r="F37" s="8" t="s">
        <v>46</v>
      </c>
      <c r="G37" s="8">
        <v>15</v>
      </c>
    </row>
    <row r="38" spans="2:7" x14ac:dyDescent="0.25">
      <c r="B38" s="8" t="s">
        <v>74</v>
      </c>
      <c r="C38" s="8" t="s">
        <v>5</v>
      </c>
      <c r="D38" s="10">
        <v>80</v>
      </c>
      <c r="E38" s="8" t="s">
        <v>90</v>
      </c>
      <c r="F38" s="8" t="s">
        <v>45</v>
      </c>
      <c r="G38" s="8">
        <v>0</v>
      </c>
    </row>
    <row r="39" spans="2:7" x14ac:dyDescent="0.25">
      <c r="B39" s="8" t="s">
        <v>75</v>
      </c>
      <c r="C39" s="8" t="s">
        <v>12</v>
      </c>
      <c r="D39" s="10">
        <v>36.25</v>
      </c>
      <c r="E39" s="8" t="s">
        <v>121</v>
      </c>
      <c r="F39" s="8" t="s">
        <v>45</v>
      </c>
      <c r="G39" s="8">
        <v>0</v>
      </c>
    </row>
    <row r="40" spans="2:7" x14ac:dyDescent="0.25">
      <c r="B40" s="8" t="s">
        <v>76</v>
      </c>
      <c r="C40" s="8" t="s">
        <v>6</v>
      </c>
      <c r="D40" s="10">
        <v>201.25</v>
      </c>
      <c r="E40" s="8" t="s">
        <v>92</v>
      </c>
      <c r="F40" s="8" t="s">
        <v>46</v>
      </c>
      <c r="G40" s="8">
        <v>8.75</v>
      </c>
    </row>
    <row r="41" spans="2:7" x14ac:dyDescent="0.25">
      <c r="B41" s="8" t="s">
        <v>77</v>
      </c>
      <c r="C41" s="8" t="s">
        <v>7</v>
      </c>
      <c r="D41" s="10">
        <v>186.25</v>
      </c>
      <c r="E41" s="8" t="s">
        <v>93</v>
      </c>
      <c r="F41" s="8" t="s">
        <v>46</v>
      </c>
      <c r="G41" s="8">
        <v>8.75</v>
      </c>
    </row>
    <row r="42" spans="2:7" x14ac:dyDescent="0.25">
      <c r="B42" s="8" t="s">
        <v>78</v>
      </c>
      <c r="C42" s="8" t="s">
        <v>14</v>
      </c>
      <c r="D42" s="10">
        <v>176.25</v>
      </c>
      <c r="E42" s="8" t="s">
        <v>94</v>
      </c>
      <c r="F42" s="8" t="s">
        <v>46</v>
      </c>
      <c r="G42" s="8">
        <v>8.75</v>
      </c>
    </row>
    <row r="43" spans="2:7" x14ac:dyDescent="0.25">
      <c r="B43" s="8" t="s">
        <v>79</v>
      </c>
      <c r="C43" s="8" t="s">
        <v>13</v>
      </c>
      <c r="D43" s="10">
        <v>141.25</v>
      </c>
      <c r="E43" s="8" t="s">
        <v>95</v>
      </c>
      <c r="F43" s="8" t="s">
        <v>46</v>
      </c>
      <c r="G43" s="8">
        <v>3.75</v>
      </c>
    </row>
    <row r="44" spans="2:7" ht="15.75" thickBot="1" x14ac:dyDescent="0.3">
      <c r="B44" s="7" t="s">
        <v>80</v>
      </c>
      <c r="C44" s="7" t="s">
        <v>15</v>
      </c>
      <c r="D44" s="9">
        <v>131.25</v>
      </c>
      <c r="E44" s="7" t="s">
        <v>96</v>
      </c>
      <c r="F44" s="7" t="s">
        <v>46</v>
      </c>
      <c r="G44" s="7">
        <v>3.75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118</v>
      </c>
    </row>
    <row r="3" spans="1:8" x14ac:dyDescent="0.25">
      <c r="A3" s="6" t="s">
        <v>119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112</v>
      </c>
      <c r="D13" s="7">
        <v>33.75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81</v>
      </c>
      <c r="C18" s="8" t="s">
        <v>16</v>
      </c>
      <c r="D18" s="8">
        <v>82.5</v>
      </c>
      <c r="E18" s="8">
        <v>-1</v>
      </c>
      <c r="F18" s="8">
        <v>82.5</v>
      </c>
      <c r="G18" s="8">
        <v>0</v>
      </c>
      <c r="H18" s="8">
        <v>4.375</v>
      </c>
    </row>
    <row r="19" spans="2:8" x14ac:dyDescent="0.25">
      <c r="B19" s="8" t="s">
        <v>82</v>
      </c>
      <c r="C19" s="8" t="s">
        <v>8</v>
      </c>
      <c r="D19" s="8">
        <v>213.75</v>
      </c>
      <c r="E19" s="8">
        <v>0</v>
      </c>
      <c r="F19" s="8">
        <v>213.75</v>
      </c>
      <c r="G19" s="8">
        <v>0</v>
      </c>
      <c r="H19" s="8">
        <v>1E+30</v>
      </c>
    </row>
    <row r="20" spans="2:8" x14ac:dyDescent="0.25">
      <c r="B20" s="8" t="s">
        <v>83</v>
      </c>
      <c r="C20" s="8" t="s">
        <v>19</v>
      </c>
      <c r="D20" s="8">
        <v>203.75</v>
      </c>
      <c r="E20" s="8">
        <v>0</v>
      </c>
      <c r="F20" s="8">
        <v>203.75</v>
      </c>
      <c r="G20" s="8">
        <v>0</v>
      </c>
      <c r="H20" s="8">
        <v>61.25</v>
      </c>
    </row>
    <row r="21" spans="2:8" x14ac:dyDescent="0.25">
      <c r="B21" s="8" t="s">
        <v>84</v>
      </c>
      <c r="C21" s="8" t="s">
        <v>20</v>
      </c>
      <c r="D21" s="8">
        <v>188.75</v>
      </c>
      <c r="E21" s="8">
        <v>0</v>
      </c>
      <c r="F21" s="8">
        <v>188.75</v>
      </c>
      <c r="G21" s="8">
        <v>8.75</v>
      </c>
      <c r="H21" s="8">
        <v>0</v>
      </c>
    </row>
    <row r="22" spans="2:8" x14ac:dyDescent="0.25">
      <c r="B22" s="8" t="s">
        <v>85</v>
      </c>
      <c r="C22" s="8" t="s">
        <v>17</v>
      </c>
      <c r="D22" s="8">
        <v>143.75</v>
      </c>
      <c r="E22" s="8">
        <v>0</v>
      </c>
      <c r="F22" s="8">
        <v>143.75</v>
      </c>
      <c r="G22" s="8">
        <v>0</v>
      </c>
      <c r="H22" s="8">
        <v>1E+30</v>
      </c>
    </row>
    <row r="23" spans="2:8" x14ac:dyDescent="0.25">
      <c r="B23" s="8" t="s">
        <v>70</v>
      </c>
      <c r="C23" s="8" t="s">
        <v>18</v>
      </c>
      <c r="D23" s="8">
        <v>250</v>
      </c>
      <c r="E23" s="8">
        <v>0</v>
      </c>
      <c r="F23" s="8">
        <v>250</v>
      </c>
      <c r="G23" s="8">
        <v>0</v>
      </c>
      <c r="H23" s="8">
        <v>1E+30</v>
      </c>
    </row>
    <row r="24" spans="2:8" x14ac:dyDescent="0.25">
      <c r="B24" s="8" t="s">
        <v>72</v>
      </c>
      <c r="C24" s="8" t="s">
        <v>3</v>
      </c>
      <c r="D24" s="8">
        <v>140</v>
      </c>
      <c r="E24" s="8">
        <v>0</v>
      </c>
      <c r="F24" s="8">
        <v>165</v>
      </c>
      <c r="G24" s="8">
        <v>1E+30</v>
      </c>
      <c r="H24" s="8">
        <v>25</v>
      </c>
    </row>
    <row r="25" spans="2:8" x14ac:dyDescent="0.25">
      <c r="B25" s="8" t="s">
        <v>73</v>
      </c>
      <c r="C25" s="8" t="s">
        <v>4</v>
      </c>
      <c r="D25" s="8">
        <v>95</v>
      </c>
      <c r="E25" s="8">
        <v>0</v>
      </c>
      <c r="F25" s="8">
        <v>110</v>
      </c>
      <c r="G25" s="8">
        <v>1E+30</v>
      </c>
      <c r="H25" s="8">
        <v>15</v>
      </c>
    </row>
    <row r="26" spans="2:8" x14ac:dyDescent="0.25">
      <c r="B26" s="8" t="s">
        <v>74</v>
      </c>
      <c r="C26" s="8" t="s">
        <v>5</v>
      </c>
      <c r="D26" s="8">
        <v>80</v>
      </c>
      <c r="E26" s="8">
        <v>1</v>
      </c>
      <c r="F26" s="8">
        <v>80</v>
      </c>
      <c r="G26" s="8">
        <v>3.75</v>
      </c>
      <c r="H26" s="8">
        <v>33.75</v>
      </c>
    </row>
    <row r="27" spans="2:8" x14ac:dyDescent="0.25">
      <c r="B27" s="8" t="s">
        <v>75</v>
      </c>
      <c r="C27" s="8" t="s">
        <v>12</v>
      </c>
      <c r="D27" s="8">
        <v>36.25</v>
      </c>
      <c r="E27" s="8">
        <v>1</v>
      </c>
      <c r="F27" s="8">
        <v>36.25</v>
      </c>
      <c r="G27" s="8">
        <v>3.75</v>
      </c>
      <c r="H27" s="8">
        <v>0</v>
      </c>
    </row>
    <row r="28" spans="2:8" x14ac:dyDescent="0.25">
      <c r="B28" s="8" t="s">
        <v>76</v>
      </c>
      <c r="C28" s="8" t="s">
        <v>6</v>
      </c>
      <c r="D28" s="8">
        <v>201.25</v>
      </c>
      <c r="E28" s="8">
        <v>0</v>
      </c>
      <c r="F28" s="8">
        <v>210</v>
      </c>
      <c r="G28" s="8">
        <v>1E+30</v>
      </c>
      <c r="H28" s="8">
        <v>8.75</v>
      </c>
    </row>
    <row r="29" spans="2:8" x14ac:dyDescent="0.25">
      <c r="B29" s="8" t="s">
        <v>77</v>
      </c>
      <c r="C29" s="8" t="s">
        <v>7</v>
      </c>
      <c r="D29" s="8">
        <v>186.25</v>
      </c>
      <c r="E29" s="8">
        <v>0</v>
      </c>
      <c r="F29" s="8">
        <v>195</v>
      </c>
      <c r="G29" s="8">
        <v>1E+30</v>
      </c>
      <c r="H29" s="8">
        <v>8.75</v>
      </c>
    </row>
    <row r="30" spans="2:8" x14ac:dyDescent="0.25">
      <c r="B30" s="8" t="s">
        <v>78</v>
      </c>
      <c r="C30" s="8" t="s">
        <v>14</v>
      </c>
      <c r="D30" s="8">
        <v>176.25</v>
      </c>
      <c r="E30" s="8">
        <v>0</v>
      </c>
      <c r="F30" s="8">
        <v>185</v>
      </c>
      <c r="G30" s="8">
        <v>1E+30</v>
      </c>
      <c r="H30" s="8">
        <v>8.75</v>
      </c>
    </row>
    <row r="31" spans="2:8" x14ac:dyDescent="0.25">
      <c r="B31" s="8" t="s">
        <v>79</v>
      </c>
      <c r="C31" s="8" t="s">
        <v>13</v>
      </c>
      <c r="D31" s="8">
        <v>141.25</v>
      </c>
      <c r="E31" s="8">
        <v>0</v>
      </c>
      <c r="F31" s="8">
        <v>145</v>
      </c>
      <c r="G31" s="8">
        <v>1E+30</v>
      </c>
      <c r="H31" s="8">
        <v>3.75</v>
      </c>
    </row>
    <row r="32" spans="2:8" ht="15.75" thickBot="1" x14ac:dyDescent="0.3">
      <c r="B32" s="7" t="s">
        <v>80</v>
      </c>
      <c r="C32" s="7" t="s">
        <v>15</v>
      </c>
      <c r="D32" s="7">
        <v>131.25</v>
      </c>
      <c r="E32" s="7">
        <v>0</v>
      </c>
      <c r="F32" s="7">
        <v>135</v>
      </c>
      <c r="G32" s="7">
        <v>1E+30</v>
      </c>
      <c r="H32" s="7">
        <v>3.75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9" max="9" width="6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112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140</v>
      </c>
      <c r="I4" s="3" t="s">
        <v>66</v>
      </c>
      <c r="J4" s="1">
        <v>165</v>
      </c>
      <c r="K4" s="1"/>
      <c r="L4" s="1">
        <f>+J4-H4</f>
        <v>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95</v>
      </c>
      <c r="I5" s="3" t="s">
        <v>66</v>
      </c>
      <c r="J5" s="1">
        <v>110</v>
      </c>
      <c r="K5" s="1"/>
      <c r="L5" s="1">
        <f t="shared" ref="L5:L12" si="1">+J5-H5</f>
        <v>15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80</v>
      </c>
      <c r="I6" s="3" t="s">
        <v>66</v>
      </c>
      <c r="J6" s="1">
        <v>80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201.25</v>
      </c>
      <c r="I8" s="3" t="s">
        <v>66</v>
      </c>
      <c r="J8" s="1">
        <v>210</v>
      </c>
      <c r="K8" s="1"/>
      <c r="L8" s="1">
        <f t="shared" si="1"/>
        <v>8.75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186.25</v>
      </c>
      <c r="I9" s="3" t="s">
        <v>66</v>
      </c>
      <c r="J9" s="1">
        <v>195</v>
      </c>
      <c r="K9" s="1"/>
      <c r="L9" s="1">
        <f t="shared" si="1"/>
        <v>8.75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176.25</v>
      </c>
      <c r="I10" s="3" t="s">
        <v>66</v>
      </c>
      <c r="J10" s="1">
        <v>185</v>
      </c>
      <c r="K10" s="1"/>
      <c r="L10" s="1">
        <f t="shared" si="1"/>
        <v>8.75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141.25</v>
      </c>
      <c r="I11" s="3" t="s">
        <v>66</v>
      </c>
      <c r="J11" s="1">
        <v>145</v>
      </c>
      <c r="K11" s="1"/>
      <c r="L11" s="1">
        <f t="shared" si="1"/>
        <v>3.75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131.25</v>
      </c>
      <c r="I12" s="3" t="s">
        <v>66</v>
      </c>
      <c r="J12" s="1">
        <v>135</v>
      </c>
      <c r="K12" s="1"/>
      <c r="L12" s="1">
        <f t="shared" si="1"/>
        <v>3.75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33.75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33.75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113</v>
      </c>
    </row>
    <row r="3" spans="1:5" x14ac:dyDescent="0.25">
      <c r="A3" s="6" t="s">
        <v>124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120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37.5</v>
      </c>
      <c r="E16" s="9">
        <v>37.5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123</v>
      </c>
      <c r="D25" s="9">
        <v>37.5</v>
      </c>
      <c r="E25" s="9">
        <v>37.5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81</v>
      </c>
      <c r="C30" s="8" t="s">
        <v>16</v>
      </c>
      <c r="D30" s="10">
        <v>82.5</v>
      </c>
      <c r="E30" s="8" t="s">
        <v>117</v>
      </c>
      <c r="F30" s="8" t="s">
        <v>45</v>
      </c>
      <c r="G30" s="8">
        <v>0</v>
      </c>
    </row>
    <row r="31" spans="1:7" x14ac:dyDescent="0.25">
      <c r="B31" s="8" t="s">
        <v>82</v>
      </c>
      <c r="C31" s="8" t="s">
        <v>8</v>
      </c>
      <c r="D31" s="10">
        <v>213.75</v>
      </c>
      <c r="E31" s="8" t="s">
        <v>108</v>
      </c>
      <c r="F31" s="8" t="s">
        <v>45</v>
      </c>
      <c r="G31" s="8">
        <v>0</v>
      </c>
    </row>
    <row r="32" spans="1:7" x14ac:dyDescent="0.25">
      <c r="B32" s="8" t="s">
        <v>83</v>
      </c>
      <c r="C32" s="8" t="s">
        <v>19</v>
      </c>
      <c r="D32" s="10">
        <v>203.75</v>
      </c>
      <c r="E32" s="8" t="s">
        <v>109</v>
      </c>
      <c r="F32" s="8" t="s">
        <v>45</v>
      </c>
      <c r="G32" s="8">
        <v>0</v>
      </c>
    </row>
    <row r="33" spans="2:7" x14ac:dyDescent="0.25">
      <c r="B33" s="8" t="s">
        <v>84</v>
      </c>
      <c r="C33" s="8" t="s">
        <v>20</v>
      </c>
      <c r="D33" s="10">
        <v>188.75</v>
      </c>
      <c r="E33" s="8" t="s">
        <v>110</v>
      </c>
      <c r="F33" s="8" t="s">
        <v>45</v>
      </c>
      <c r="G33" s="8">
        <v>0</v>
      </c>
    </row>
    <row r="34" spans="2:7" x14ac:dyDescent="0.25">
      <c r="B34" s="8" t="s">
        <v>85</v>
      </c>
      <c r="C34" s="8" t="s">
        <v>17</v>
      </c>
      <c r="D34" s="10">
        <v>143.75</v>
      </c>
      <c r="E34" s="8" t="s">
        <v>111</v>
      </c>
      <c r="F34" s="8" t="s">
        <v>45</v>
      </c>
      <c r="G34" s="8">
        <v>0</v>
      </c>
    </row>
    <row r="35" spans="2:7" x14ac:dyDescent="0.25">
      <c r="B35" s="8" t="s">
        <v>70</v>
      </c>
      <c r="C35" s="8" t="s">
        <v>18</v>
      </c>
      <c r="D35" s="10">
        <v>250</v>
      </c>
      <c r="E35" s="8" t="s">
        <v>71</v>
      </c>
      <c r="F35" s="8" t="s">
        <v>45</v>
      </c>
      <c r="G35" s="8">
        <v>0</v>
      </c>
    </row>
    <row r="36" spans="2:7" x14ac:dyDescent="0.25">
      <c r="B36" s="8" t="s">
        <v>72</v>
      </c>
      <c r="C36" s="8" t="s">
        <v>3</v>
      </c>
      <c r="D36" s="10">
        <v>143.75</v>
      </c>
      <c r="E36" s="8" t="s">
        <v>88</v>
      </c>
      <c r="F36" s="8" t="s">
        <v>46</v>
      </c>
      <c r="G36" s="8">
        <v>21.25</v>
      </c>
    </row>
    <row r="37" spans="2:7" x14ac:dyDescent="0.25">
      <c r="B37" s="8" t="s">
        <v>73</v>
      </c>
      <c r="C37" s="8" t="s">
        <v>4</v>
      </c>
      <c r="D37" s="10">
        <v>98.75</v>
      </c>
      <c r="E37" s="8" t="s">
        <v>89</v>
      </c>
      <c r="F37" s="8" t="s">
        <v>46</v>
      </c>
      <c r="G37" s="8">
        <v>11.25</v>
      </c>
    </row>
    <row r="38" spans="2:7" x14ac:dyDescent="0.25">
      <c r="B38" s="8" t="s">
        <v>74</v>
      </c>
      <c r="C38" s="8" t="s">
        <v>5</v>
      </c>
      <c r="D38" s="10">
        <v>46.25</v>
      </c>
      <c r="E38" s="8" t="s">
        <v>122</v>
      </c>
      <c r="F38" s="8" t="s">
        <v>45</v>
      </c>
      <c r="G38" s="8">
        <v>0</v>
      </c>
    </row>
    <row r="39" spans="2:7" x14ac:dyDescent="0.25">
      <c r="B39" s="8" t="s">
        <v>75</v>
      </c>
      <c r="C39" s="8" t="s">
        <v>12</v>
      </c>
      <c r="D39" s="10">
        <v>36.25</v>
      </c>
      <c r="E39" s="8" t="s">
        <v>121</v>
      </c>
      <c r="F39" s="8" t="s">
        <v>45</v>
      </c>
      <c r="G39" s="8">
        <v>0</v>
      </c>
    </row>
    <row r="40" spans="2:7" x14ac:dyDescent="0.25">
      <c r="B40" s="8" t="s">
        <v>76</v>
      </c>
      <c r="C40" s="8" t="s">
        <v>6</v>
      </c>
      <c r="D40" s="10">
        <v>205</v>
      </c>
      <c r="E40" s="8" t="s">
        <v>92</v>
      </c>
      <c r="F40" s="8" t="s">
        <v>46</v>
      </c>
      <c r="G40" s="8">
        <v>5</v>
      </c>
    </row>
    <row r="41" spans="2:7" x14ac:dyDescent="0.25">
      <c r="B41" s="8" t="s">
        <v>77</v>
      </c>
      <c r="C41" s="8" t="s">
        <v>7</v>
      </c>
      <c r="D41" s="10">
        <v>190</v>
      </c>
      <c r="E41" s="8" t="s">
        <v>93</v>
      </c>
      <c r="F41" s="8" t="s">
        <v>46</v>
      </c>
      <c r="G41" s="8">
        <v>5</v>
      </c>
    </row>
    <row r="42" spans="2:7" x14ac:dyDescent="0.25">
      <c r="B42" s="8" t="s">
        <v>78</v>
      </c>
      <c r="C42" s="8" t="s">
        <v>14</v>
      </c>
      <c r="D42" s="10">
        <v>180</v>
      </c>
      <c r="E42" s="8" t="s">
        <v>94</v>
      </c>
      <c r="F42" s="8" t="s">
        <v>46</v>
      </c>
      <c r="G42" s="8">
        <v>5</v>
      </c>
    </row>
    <row r="43" spans="2:7" x14ac:dyDescent="0.25">
      <c r="B43" s="8" t="s">
        <v>79</v>
      </c>
      <c r="C43" s="8" t="s">
        <v>13</v>
      </c>
      <c r="D43" s="10">
        <v>145</v>
      </c>
      <c r="E43" s="8" t="s">
        <v>95</v>
      </c>
      <c r="F43" s="8" t="s">
        <v>45</v>
      </c>
      <c r="G43" s="8">
        <v>0</v>
      </c>
    </row>
    <row r="44" spans="2:7" ht="15.75" thickBot="1" x14ac:dyDescent="0.3">
      <c r="B44" s="7" t="s">
        <v>80</v>
      </c>
      <c r="C44" s="7" t="s">
        <v>15</v>
      </c>
      <c r="D44" s="9">
        <v>135</v>
      </c>
      <c r="E44" s="7" t="s">
        <v>96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113</v>
      </c>
    </row>
    <row r="3" spans="1:8" x14ac:dyDescent="0.25">
      <c r="A3" s="6" t="s">
        <v>124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123</v>
      </c>
      <c r="D13" s="7">
        <v>37.5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81</v>
      </c>
      <c r="C18" s="8" t="s">
        <v>16</v>
      </c>
      <c r="D18" s="8">
        <v>82.5</v>
      </c>
      <c r="E18" s="8">
        <v>0</v>
      </c>
      <c r="F18" s="8">
        <v>82.5</v>
      </c>
      <c r="G18" s="8">
        <v>0</v>
      </c>
      <c r="H18" s="8">
        <v>1E+30</v>
      </c>
    </row>
    <row r="19" spans="2:8" x14ac:dyDescent="0.25">
      <c r="B19" s="8" t="s">
        <v>82</v>
      </c>
      <c r="C19" s="8" t="s">
        <v>8</v>
      </c>
      <c r="D19" s="8">
        <v>213.75</v>
      </c>
      <c r="E19" s="8">
        <v>0</v>
      </c>
      <c r="F19" s="8">
        <v>213.75</v>
      </c>
      <c r="G19" s="8">
        <v>0</v>
      </c>
      <c r="H19" s="8">
        <v>1E+30</v>
      </c>
    </row>
    <row r="20" spans="2:8" x14ac:dyDescent="0.25">
      <c r="B20" s="8" t="s">
        <v>83</v>
      </c>
      <c r="C20" s="8" t="s">
        <v>19</v>
      </c>
      <c r="D20" s="8">
        <v>203.75</v>
      </c>
      <c r="E20" s="8">
        <v>0</v>
      </c>
      <c r="F20" s="8">
        <v>203.75</v>
      </c>
      <c r="G20" s="8">
        <v>0</v>
      </c>
      <c r="H20" s="8">
        <v>1E+30</v>
      </c>
    </row>
    <row r="21" spans="2:8" x14ac:dyDescent="0.25">
      <c r="B21" s="8" t="s">
        <v>84</v>
      </c>
      <c r="C21" s="8" t="s">
        <v>20</v>
      </c>
      <c r="D21" s="8">
        <v>188.75</v>
      </c>
      <c r="E21" s="8">
        <v>0</v>
      </c>
      <c r="F21" s="8">
        <v>188.75</v>
      </c>
      <c r="G21" s="8">
        <v>0</v>
      </c>
      <c r="H21" s="8">
        <v>106.25</v>
      </c>
    </row>
    <row r="22" spans="2:8" x14ac:dyDescent="0.25">
      <c r="B22" s="8" t="s">
        <v>85</v>
      </c>
      <c r="C22" s="8" t="s">
        <v>17</v>
      </c>
      <c r="D22" s="8">
        <v>143.75</v>
      </c>
      <c r="E22" s="8">
        <v>-1</v>
      </c>
      <c r="F22" s="8">
        <v>143.75</v>
      </c>
      <c r="G22" s="8">
        <v>0</v>
      </c>
      <c r="H22" s="8">
        <v>5</v>
      </c>
    </row>
    <row r="23" spans="2:8" x14ac:dyDescent="0.25">
      <c r="B23" s="8" t="s">
        <v>70</v>
      </c>
      <c r="C23" s="8" t="s">
        <v>18</v>
      </c>
      <c r="D23" s="8">
        <v>250</v>
      </c>
      <c r="E23" s="8">
        <v>0</v>
      </c>
      <c r="F23" s="8">
        <v>250</v>
      </c>
      <c r="G23" s="8">
        <v>0</v>
      </c>
      <c r="H23" s="8">
        <v>1E+30</v>
      </c>
    </row>
    <row r="24" spans="2:8" x14ac:dyDescent="0.25">
      <c r="B24" s="8" t="s">
        <v>72</v>
      </c>
      <c r="C24" s="8" t="s">
        <v>3</v>
      </c>
      <c r="D24" s="8">
        <v>143.75</v>
      </c>
      <c r="E24" s="8">
        <v>0</v>
      </c>
      <c r="F24" s="8">
        <v>165</v>
      </c>
      <c r="G24" s="8">
        <v>1E+30</v>
      </c>
      <c r="H24" s="8">
        <v>21.25</v>
      </c>
    </row>
    <row r="25" spans="2:8" x14ac:dyDescent="0.25">
      <c r="B25" s="8" t="s">
        <v>73</v>
      </c>
      <c r="C25" s="8" t="s">
        <v>4</v>
      </c>
      <c r="D25" s="8">
        <v>98.75</v>
      </c>
      <c r="E25" s="8">
        <v>0</v>
      </c>
      <c r="F25" s="8">
        <v>110</v>
      </c>
      <c r="G25" s="8">
        <v>1E+30</v>
      </c>
      <c r="H25" s="8">
        <v>11.25</v>
      </c>
    </row>
    <row r="26" spans="2:8" x14ac:dyDescent="0.25">
      <c r="B26" s="8" t="s">
        <v>74</v>
      </c>
      <c r="C26" s="8" t="s">
        <v>5</v>
      </c>
      <c r="D26" s="8">
        <v>46.25</v>
      </c>
      <c r="E26" s="8">
        <v>1</v>
      </c>
      <c r="F26" s="8">
        <v>46.25</v>
      </c>
      <c r="G26" s="8">
        <v>0</v>
      </c>
      <c r="H26" s="8">
        <v>0</v>
      </c>
    </row>
    <row r="27" spans="2:8" x14ac:dyDescent="0.25">
      <c r="B27" s="8" t="s">
        <v>75</v>
      </c>
      <c r="C27" s="8" t="s">
        <v>12</v>
      </c>
      <c r="D27" s="8">
        <v>36.25</v>
      </c>
      <c r="E27" s="8">
        <v>0</v>
      </c>
      <c r="F27" s="8">
        <v>36.25</v>
      </c>
      <c r="G27" s="8">
        <v>0</v>
      </c>
      <c r="H27" s="8">
        <v>0</v>
      </c>
    </row>
    <row r="28" spans="2:8" x14ac:dyDescent="0.25">
      <c r="B28" s="8" t="s">
        <v>76</v>
      </c>
      <c r="C28" s="8" t="s">
        <v>6</v>
      </c>
      <c r="D28" s="8">
        <v>205</v>
      </c>
      <c r="E28" s="8">
        <v>0</v>
      </c>
      <c r="F28" s="8">
        <v>210</v>
      </c>
      <c r="G28" s="8">
        <v>1E+30</v>
      </c>
      <c r="H28" s="8">
        <v>5</v>
      </c>
    </row>
    <row r="29" spans="2:8" x14ac:dyDescent="0.25">
      <c r="B29" s="8" t="s">
        <v>77</v>
      </c>
      <c r="C29" s="8" t="s">
        <v>7</v>
      </c>
      <c r="D29" s="8">
        <v>190</v>
      </c>
      <c r="E29" s="8">
        <v>0</v>
      </c>
      <c r="F29" s="8">
        <v>195</v>
      </c>
      <c r="G29" s="8">
        <v>1E+30</v>
      </c>
      <c r="H29" s="8">
        <v>5</v>
      </c>
    </row>
    <row r="30" spans="2:8" x14ac:dyDescent="0.25">
      <c r="B30" s="8" t="s">
        <v>78</v>
      </c>
      <c r="C30" s="8" t="s">
        <v>14</v>
      </c>
      <c r="D30" s="8">
        <v>180</v>
      </c>
      <c r="E30" s="8">
        <v>0</v>
      </c>
      <c r="F30" s="8">
        <v>185</v>
      </c>
      <c r="G30" s="8">
        <v>1E+30</v>
      </c>
      <c r="H30" s="8">
        <v>5</v>
      </c>
    </row>
    <row r="31" spans="2:8" x14ac:dyDescent="0.25">
      <c r="B31" s="8" t="s">
        <v>79</v>
      </c>
      <c r="C31" s="8" t="s">
        <v>13</v>
      </c>
      <c r="D31" s="8">
        <v>145</v>
      </c>
      <c r="E31" s="8">
        <v>0</v>
      </c>
      <c r="F31" s="8">
        <v>145</v>
      </c>
      <c r="G31" s="8">
        <v>1E+30</v>
      </c>
      <c r="H31" s="8">
        <v>0</v>
      </c>
    </row>
    <row r="32" spans="2:8" ht="15.75" thickBot="1" x14ac:dyDescent="0.3">
      <c r="B32" s="7" t="s">
        <v>80</v>
      </c>
      <c r="C32" s="7" t="s">
        <v>15</v>
      </c>
      <c r="D32" s="7">
        <v>135</v>
      </c>
      <c r="E32" s="7">
        <v>1</v>
      </c>
      <c r="F32" s="7">
        <v>135</v>
      </c>
      <c r="G32" s="7">
        <v>0</v>
      </c>
      <c r="H32" s="7">
        <v>37.5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21" sqref="G21"/>
    </sheetView>
  </sheetViews>
  <sheetFormatPr defaultRowHeight="15" x14ac:dyDescent="0.25"/>
  <cols>
    <col min="1" max="1" width="4.140625" customWidth="1"/>
    <col min="9" max="9" width="6.140625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123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66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66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66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66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66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66</v>
      </c>
      <c r="J11" s="1"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135</v>
      </c>
      <c r="I12" s="3" t="s">
        <v>66</v>
      </c>
      <c r="J12" s="1">
        <v>135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126</v>
      </c>
    </row>
    <row r="3" spans="1:5" x14ac:dyDescent="0.25">
      <c r="A3" s="6" t="s">
        <v>127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128</v>
      </c>
    </row>
    <row r="8" spans="1:5" x14ac:dyDescent="0.25">
      <c r="A8" s="6"/>
      <c r="B8" t="s">
        <v>107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8" t="s">
        <v>28</v>
      </c>
      <c r="C15" s="18" t="s">
        <v>29</v>
      </c>
      <c r="D15" s="18" t="s">
        <v>30</v>
      </c>
      <c r="E15" s="18" t="s">
        <v>31</v>
      </c>
    </row>
    <row r="16" spans="1:5" ht="15.75" thickBot="1" x14ac:dyDescent="0.3">
      <c r="B16" s="7" t="s">
        <v>69</v>
      </c>
      <c r="C16" s="7" t="s">
        <v>10</v>
      </c>
      <c r="D16" s="9">
        <v>37.5</v>
      </c>
      <c r="E16" s="9">
        <v>37.5</v>
      </c>
    </row>
    <row r="19" spans="1:7" ht="15.75" thickBot="1" x14ac:dyDescent="0.3">
      <c r="A19" t="s">
        <v>32</v>
      </c>
    </row>
    <row r="20" spans="1:7" ht="15.75" thickBot="1" x14ac:dyDescent="0.3">
      <c r="B20" s="18" t="s">
        <v>28</v>
      </c>
      <c r="C20" s="18" t="s">
        <v>29</v>
      </c>
      <c r="D20" s="18" t="s">
        <v>30</v>
      </c>
      <c r="E20" s="18" t="s">
        <v>31</v>
      </c>
      <c r="F20" s="18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125</v>
      </c>
      <c r="D25" s="9">
        <v>37.5</v>
      </c>
      <c r="E25" s="9">
        <v>37.5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8" t="s">
        <v>28</v>
      </c>
      <c r="C29" s="18" t="s">
        <v>29</v>
      </c>
      <c r="D29" s="18" t="s">
        <v>35</v>
      </c>
      <c r="E29" s="18" t="s">
        <v>36</v>
      </c>
      <c r="F29" s="18" t="s">
        <v>37</v>
      </c>
      <c r="G29" s="18" t="s">
        <v>38</v>
      </c>
    </row>
    <row r="30" spans="1:7" x14ac:dyDescent="0.25">
      <c r="B30" s="8" t="s">
        <v>80</v>
      </c>
      <c r="C30" s="8" t="s">
        <v>15</v>
      </c>
      <c r="D30" s="10">
        <v>97.5</v>
      </c>
      <c r="E30" s="8" t="s">
        <v>129</v>
      </c>
      <c r="F30" s="8" t="s">
        <v>45</v>
      </c>
      <c r="G30" s="8">
        <v>0</v>
      </c>
    </row>
    <row r="31" spans="1:7" x14ac:dyDescent="0.25">
      <c r="B31" s="8" t="s">
        <v>81</v>
      </c>
      <c r="C31" s="8" t="s">
        <v>16</v>
      </c>
      <c r="D31" s="10">
        <v>82.5</v>
      </c>
      <c r="E31" s="8" t="s">
        <v>117</v>
      </c>
      <c r="F31" s="8" t="s">
        <v>45</v>
      </c>
      <c r="G31" s="8">
        <v>0</v>
      </c>
    </row>
    <row r="32" spans="1:7" x14ac:dyDescent="0.25">
      <c r="B32" s="8" t="s">
        <v>82</v>
      </c>
      <c r="C32" s="8" t="s">
        <v>8</v>
      </c>
      <c r="D32" s="10">
        <v>213.75</v>
      </c>
      <c r="E32" s="8" t="s">
        <v>108</v>
      </c>
      <c r="F32" s="8" t="s">
        <v>45</v>
      </c>
      <c r="G32" s="8">
        <v>0</v>
      </c>
    </row>
    <row r="33" spans="2:7" x14ac:dyDescent="0.25">
      <c r="B33" s="8" t="s">
        <v>83</v>
      </c>
      <c r="C33" s="8" t="s">
        <v>19</v>
      </c>
      <c r="D33" s="10">
        <v>203.75</v>
      </c>
      <c r="E33" s="8" t="s">
        <v>109</v>
      </c>
      <c r="F33" s="8" t="s">
        <v>45</v>
      </c>
      <c r="G33" s="8">
        <v>0</v>
      </c>
    </row>
    <row r="34" spans="2:7" x14ac:dyDescent="0.25">
      <c r="B34" s="8" t="s">
        <v>84</v>
      </c>
      <c r="C34" s="8" t="s">
        <v>20</v>
      </c>
      <c r="D34" s="10">
        <v>188.75</v>
      </c>
      <c r="E34" s="8" t="s">
        <v>110</v>
      </c>
      <c r="F34" s="8" t="s">
        <v>45</v>
      </c>
      <c r="G34" s="8">
        <v>0</v>
      </c>
    </row>
    <row r="35" spans="2:7" x14ac:dyDescent="0.25">
      <c r="B35" s="8" t="s">
        <v>85</v>
      </c>
      <c r="C35" s="8" t="s">
        <v>17</v>
      </c>
      <c r="D35" s="10">
        <v>143.75</v>
      </c>
      <c r="E35" s="8" t="s">
        <v>111</v>
      </c>
      <c r="F35" s="8" t="s">
        <v>45</v>
      </c>
      <c r="G35" s="8">
        <v>0</v>
      </c>
    </row>
    <row r="36" spans="2:7" x14ac:dyDescent="0.25">
      <c r="B36" s="8" t="s">
        <v>70</v>
      </c>
      <c r="C36" s="8" t="s">
        <v>18</v>
      </c>
      <c r="D36" s="10">
        <v>250</v>
      </c>
      <c r="E36" s="8" t="s">
        <v>71</v>
      </c>
      <c r="F36" s="8" t="s">
        <v>45</v>
      </c>
      <c r="G36" s="8">
        <v>0</v>
      </c>
    </row>
    <row r="37" spans="2:7" x14ac:dyDescent="0.25">
      <c r="B37" s="8" t="s">
        <v>72</v>
      </c>
      <c r="C37" s="8" t="s">
        <v>3</v>
      </c>
      <c r="D37" s="10">
        <v>143.75</v>
      </c>
      <c r="E37" s="8" t="s">
        <v>88</v>
      </c>
      <c r="F37" s="8" t="s">
        <v>46</v>
      </c>
      <c r="G37" s="8">
        <v>21.25</v>
      </c>
    </row>
    <row r="38" spans="2:7" x14ac:dyDescent="0.25">
      <c r="B38" s="8" t="s">
        <v>73</v>
      </c>
      <c r="C38" s="8" t="s">
        <v>4</v>
      </c>
      <c r="D38" s="10">
        <v>98.75</v>
      </c>
      <c r="E38" s="8" t="s">
        <v>89</v>
      </c>
      <c r="F38" s="8" t="s">
        <v>46</v>
      </c>
      <c r="G38" s="8">
        <v>11.25</v>
      </c>
    </row>
    <row r="39" spans="2:7" x14ac:dyDescent="0.25">
      <c r="B39" s="8" t="s">
        <v>74</v>
      </c>
      <c r="C39" s="8" t="s">
        <v>5</v>
      </c>
      <c r="D39" s="10">
        <v>46.25</v>
      </c>
      <c r="E39" s="8" t="s">
        <v>122</v>
      </c>
      <c r="F39" s="8" t="s">
        <v>45</v>
      </c>
      <c r="G39" s="8">
        <v>0</v>
      </c>
    </row>
    <row r="40" spans="2:7" x14ac:dyDescent="0.25">
      <c r="B40" s="8" t="s">
        <v>75</v>
      </c>
      <c r="C40" s="8" t="s">
        <v>12</v>
      </c>
      <c r="D40" s="10">
        <v>36.25</v>
      </c>
      <c r="E40" s="8" t="s">
        <v>121</v>
      </c>
      <c r="F40" s="8" t="s">
        <v>45</v>
      </c>
      <c r="G40" s="8">
        <v>0</v>
      </c>
    </row>
    <row r="41" spans="2:7" x14ac:dyDescent="0.25">
      <c r="B41" s="8" t="s">
        <v>76</v>
      </c>
      <c r="C41" s="8" t="s">
        <v>6</v>
      </c>
      <c r="D41" s="10">
        <v>205</v>
      </c>
      <c r="E41" s="8" t="s">
        <v>92</v>
      </c>
      <c r="F41" s="8" t="s">
        <v>46</v>
      </c>
      <c r="G41" s="8">
        <v>5</v>
      </c>
    </row>
    <row r="42" spans="2:7" x14ac:dyDescent="0.25">
      <c r="B42" s="8" t="s">
        <v>77</v>
      </c>
      <c r="C42" s="8" t="s">
        <v>7</v>
      </c>
      <c r="D42" s="10">
        <v>190</v>
      </c>
      <c r="E42" s="8" t="s">
        <v>93</v>
      </c>
      <c r="F42" s="8" t="s">
        <v>46</v>
      </c>
      <c r="G42" s="8">
        <v>5</v>
      </c>
    </row>
    <row r="43" spans="2:7" x14ac:dyDescent="0.25">
      <c r="B43" s="8" t="s">
        <v>78</v>
      </c>
      <c r="C43" s="8" t="s">
        <v>14</v>
      </c>
      <c r="D43" s="10">
        <v>180</v>
      </c>
      <c r="E43" s="8" t="s">
        <v>94</v>
      </c>
      <c r="F43" s="8" t="s">
        <v>46</v>
      </c>
      <c r="G43" s="8">
        <v>5</v>
      </c>
    </row>
    <row r="44" spans="2:7" x14ac:dyDescent="0.25">
      <c r="B44" s="8" t="s">
        <v>79</v>
      </c>
      <c r="C44" s="8" t="s">
        <v>13</v>
      </c>
      <c r="D44" s="10">
        <v>145</v>
      </c>
      <c r="E44" s="8" t="s">
        <v>95</v>
      </c>
      <c r="F44" s="8" t="s">
        <v>45</v>
      </c>
      <c r="G44" s="8">
        <v>0</v>
      </c>
    </row>
    <row r="45" spans="2:7" ht="15.75" thickBot="1" x14ac:dyDescent="0.3">
      <c r="B45" s="7" t="s">
        <v>80</v>
      </c>
      <c r="C45" s="7" t="s">
        <v>15</v>
      </c>
      <c r="D45" s="9">
        <v>97.5</v>
      </c>
      <c r="E45" s="7" t="s">
        <v>96</v>
      </c>
      <c r="F45" s="7" t="s">
        <v>45</v>
      </c>
      <c r="G45" s="7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126</v>
      </c>
    </row>
    <row r="3" spans="1:8" x14ac:dyDescent="0.25">
      <c r="A3" s="6" t="s">
        <v>127</v>
      </c>
    </row>
    <row r="6" spans="1:8" ht="15.75" thickBot="1" x14ac:dyDescent="0.3">
      <c r="A6" t="s">
        <v>32</v>
      </c>
    </row>
    <row r="7" spans="1:8" x14ac:dyDescent="0.25">
      <c r="B7" s="19"/>
      <c r="C7" s="19"/>
      <c r="D7" s="19" t="s">
        <v>48</v>
      </c>
      <c r="E7" s="19" t="s">
        <v>50</v>
      </c>
      <c r="F7" s="19" t="s">
        <v>52</v>
      </c>
      <c r="G7" s="19" t="s">
        <v>54</v>
      </c>
      <c r="H7" s="19" t="s">
        <v>54</v>
      </c>
    </row>
    <row r="8" spans="1:8" ht="15.75" thickBot="1" x14ac:dyDescent="0.3">
      <c r="B8" s="20" t="s">
        <v>28</v>
      </c>
      <c r="C8" s="20" t="s">
        <v>29</v>
      </c>
      <c r="D8" s="20" t="s">
        <v>49</v>
      </c>
      <c r="E8" s="20" t="s">
        <v>51</v>
      </c>
      <c r="F8" s="20" t="s">
        <v>53</v>
      </c>
      <c r="G8" s="20" t="s">
        <v>55</v>
      </c>
      <c r="H8" s="20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125</v>
      </c>
      <c r="D13" s="7">
        <v>37.5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9"/>
      <c r="C16" s="19"/>
      <c r="D16" s="19" t="s">
        <v>48</v>
      </c>
      <c r="E16" s="19" t="s">
        <v>57</v>
      </c>
      <c r="F16" s="19" t="s">
        <v>59</v>
      </c>
      <c r="G16" s="19" t="s">
        <v>54</v>
      </c>
      <c r="H16" s="19" t="s">
        <v>54</v>
      </c>
    </row>
    <row r="17" spans="2:8" ht="15.75" thickBot="1" x14ac:dyDescent="0.3">
      <c r="B17" s="20" t="s">
        <v>28</v>
      </c>
      <c r="C17" s="20" t="s">
        <v>29</v>
      </c>
      <c r="D17" s="20" t="s">
        <v>49</v>
      </c>
      <c r="E17" s="20" t="s">
        <v>58</v>
      </c>
      <c r="F17" s="20" t="s">
        <v>60</v>
      </c>
      <c r="G17" s="20" t="s">
        <v>55</v>
      </c>
      <c r="H17" s="20" t="s">
        <v>56</v>
      </c>
    </row>
    <row r="18" spans="2:8" x14ac:dyDescent="0.25">
      <c r="B18" s="8" t="s">
        <v>80</v>
      </c>
      <c r="C18" s="8" t="s">
        <v>15</v>
      </c>
      <c r="D18" s="8">
        <v>97.5</v>
      </c>
      <c r="E18" s="8">
        <v>-1</v>
      </c>
      <c r="F18" s="8">
        <v>97.5</v>
      </c>
      <c r="G18" s="8">
        <v>0</v>
      </c>
      <c r="H18" s="8">
        <v>0</v>
      </c>
    </row>
    <row r="19" spans="2:8" x14ac:dyDescent="0.25">
      <c r="B19" s="8" t="s">
        <v>81</v>
      </c>
      <c r="C19" s="8" t="s">
        <v>16</v>
      </c>
      <c r="D19" s="8">
        <v>82.5</v>
      </c>
      <c r="E19" s="8">
        <v>0</v>
      </c>
      <c r="F19" s="8">
        <v>82.5</v>
      </c>
      <c r="G19" s="8">
        <v>0</v>
      </c>
      <c r="H19" s="8">
        <v>1E+30</v>
      </c>
    </row>
    <row r="20" spans="2:8" x14ac:dyDescent="0.25">
      <c r="B20" s="8" t="s">
        <v>82</v>
      </c>
      <c r="C20" s="8" t="s">
        <v>8</v>
      </c>
      <c r="D20" s="8">
        <v>213.75</v>
      </c>
      <c r="E20" s="8">
        <v>0</v>
      </c>
      <c r="F20" s="8">
        <v>213.75</v>
      </c>
      <c r="G20" s="8">
        <v>0</v>
      </c>
      <c r="H20" s="8">
        <v>1E+30</v>
      </c>
    </row>
    <row r="21" spans="2:8" x14ac:dyDescent="0.25">
      <c r="B21" s="8" t="s">
        <v>83</v>
      </c>
      <c r="C21" s="8" t="s">
        <v>19</v>
      </c>
      <c r="D21" s="8">
        <v>203.75</v>
      </c>
      <c r="E21" s="8">
        <v>0</v>
      </c>
      <c r="F21" s="8">
        <v>203.75</v>
      </c>
      <c r="G21" s="8">
        <v>0</v>
      </c>
      <c r="H21" s="8">
        <v>1E+30</v>
      </c>
    </row>
    <row r="22" spans="2:8" x14ac:dyDescent="0.25">
      <c r="B22" s="8" t="s">
        <v>84</v>
      </c>
      <c r="C22" s="8" t="s">
        <v>20</v>
      </c>
      <c r="D22" s="8">
        <v>188.75</v>
      </c>
      <c r="E22" s="8">
        <v>0</v>
      </c>
      <c r="F22" s="8">
        <v>188.75</v>
      </c>
      <c r="G22" s="8">
        <v>0</v>
      </c>
      <c r="H22" s="8">
        <v>1E+30</v>
      </c>
    </row>
    <row r="23" spans="2:8" x14ac:dyDescent="0.25">
      <c r="B23" s="8" t="s">
        <v>85</v>
      </c>
      <c r="C23" s="8" t="s">
        <v>17</v>
      </c>
      <c r="D23" s="8">
        <v>143.75</v>
      </c>
      <c r="E23" s="8">
        <v>0</v>
      </c>
      <c r="F23" s="8">
        <v>143.75</v>
      </c>
      <c r="G23" s="8">
        <v>0</v>
      </c>
      <c r="H23" s="8">
        <v>1E+30</v>
      </c>
    </row>
    <row r="24" spans="2:8" x14ac:dyDescent="0.25">
      <c r="B24" s="8" t="s">
        <v>70</v>
      </c>
      <c r="C24" s="8" t="s">
        <v>18</v>
      </c>
      <c r="D24" s="8">
        <v>250</v>
      </c>
      <c r="E24" s="8">
        <v>0</v>
      </c>
      <c r="F24" s="8">
        <v>250</v>
      </c>
      <c r="G24" s="8">
        <v>0</v>
      </c>
      <c r="H24" s="8">
        <v>106.25</v>
      </c>
    </row>
    <row r="25" spans="2:8" x14ac:dyDescent="0.25">
      <c r="B25" s="8" t="s">
        <v>72</v>
      </c>
      <c r="C25" s="8" t="s">
        <v>3</v>
      </c>
      <c r="D25" s="8">
        <v>143.75</v>
      </c>
      <c r="E25" s="8">
        <v>0</v>
      </c>
      <c r="F25" s="8">
        <v>165</v>
      </c>
      <c r="G25" s="8">
        <v>1E+30</v>
      </c>
      <c r="H25" s="8">
        <v>21.25</v>
      </c>
    </row>
    <row r="26" spans="2:8" x14ac:dyDescent="0.25">
      <c r="B26" s="8" t="s">
        <v>73</v>
      </c>
      <c r="C26" s="8" t="s">
        <v>4</v>
      </c>
      <c r="D26" s="8">
        <v>98.75</v>
      </c>
      <c r="E26" s="8">
        <v>0</v>
      </c>
      <c r="F26" s="8">
        <v>110</v>
      </c>
      <c r="G26" s="8">
        <v>1E+30</v>
      </c>
      <c r="H26" s="8">
        <v>11.25</v>
      </c>
    </row>
    <row r="27" spans="2:8" x14ac:dyDescent="0.25">
      <c r="B27" s="8" t="s">
        <v>74</v>
      </c>
      <c r="C27" s="8" t="s">
        <v>5</v>
      </c>
      <c r="D27" s="8">
        <v>46.25</v>
      </c>
      <c r="E27" s="8">
        <v>-1</v>
      </c>
      <c r="F27" s="8">
        <v>46.25</v>
      </c>
      <c r="G27" s="8">
        <v>0</v>
      </c>
      <c r="H27" s="8">
        <v>0</v>
      </c>
    </row>
    <row r="28" spans="2:8" x14ac:dyDescent="0.25">
      <c r="B28" s="8" t="s">
        <v>75</v>
      </c>
      <c r="C28" s="8" t="s">
        <v>12</v>
      </c>
      <c r="D28" s="8">
        <v>36.25</v>
      </c>
      <c r="E28" s="8">
        <v>1</v>
      </c>
      <c r="F28" s="8">
        <v>36.25</v>
      </c>
      <c r="G28" s="8">
        <v>0</v>
      </c>
      <c r="H28" s="8">
        <v>0</v>
      </c>
    </row>
    <row r="29" spans="2:8" x14ac:dyDescent="0.25">
      <c r="B29" s="8" t="s">
        <v>76</v>
      </c>
      <c r="C29" s="8" t="s">
        <v>6</v>
      </c>
      <c r="D29" s="8">
        <v>205</v>
      </c>
      <c r="E29" s="8">
        <v>0</v>
      </c>
      <c r="F29" s="8">
        <v>210</v>
      </c>
      <c r="G29" s="8">
        <v>1E+30</v>
      </c>
      <c r="H29" s="8">
        <v>5</v>
      </c>
    </row>
    <row r="30" spans="2:8" x14ac:dyDescent="0.25">
      <c r="B30" s="8" t="s">
        <v>77</v>
      </c>
      <c r="C30" s="8" t="s">
        <v>7</v>
      </c>
      <c r="D30" s="8">
        <v>190</v>
      </c>
      <c r="E30" s="8">
        <v>0</v>
      </c>
      <c r="F30" s="8">
        <v>195</v>
      </c>
      <c r="G30" s="8">
        <v>1E+30</v>
      </c>
      <c r="H30" s="8">
        <v>5</v>
      </c>
    </row>
    <row r="31" spans="2:8" x14ac:dyDescent="0.25">
      <c r="B31" s="8" t="s">
        <v>78</v>
      </c>
      <c r="C31" s="8" t="s">
        <v>14</v>
      </c>
      <c r="D31" s="8">
        <v>180</v>
      </c>
      <c r="E31" s="8">
        <v>0</v>
      </c>
      <c r="F31" s="8">
        <v>185</v>
      </c>
      <c r="G31" s="8">
        <v>1E+30</v>
      </c>
      <c r="H31" s="8">
        <v>5</v>
      </c>
    </row>
    <row r="32" spans="2:8" x14ac:dyDescent="0.25">
      <c r="B32" s="8" t="s">
        <v>79</v>
      </c>
      <c r="C32" s="8" t="s">
        <v>13</v>
      </c>
      <c r="D32" s="8">
        <v>145</v>
      </c>
      <c r="E32" s="8">
        <v>1</v>
      </c>
      <c r="F32" s="8">
        <v>145</v>
      </c>
      <c r="G32" s="8">
        <v>5</v>
      </c>
      <c r="H32" s="8">
        <v>37.5</v>
      </c>
    </row>
    <row r="33" spans="2:8" ht="15.75" thickBot="1" x14ac:dyDescent="0.3">
      <c r="B33" s="7" t="s">
        <v>80</v>
      </c>
      <c r="C33" s="7" t="s">
        <v>15</v>
      </c>
      <c r="D33" s="7">
        <v>97.5</v>
      </c>
      <c r="E33" s="7">
        <v>0</v>
      </c>
      <c r="F33" s="7">
        <v>97.5</v>
      </c>
      <c r="G33" s="7">
        <v>1E+30</v>
      </c>
      <c r="H33" s="7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1" max="1" width="4.140625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125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66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66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66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66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66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66</v>
      </c>
      <c r="J11" s="1">
        <f>145</f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131</v>
      </c>
    </row>
    <row r="3" spans="1:5" x14ac:dyDescent="0.25">
      <c r="A3" s="6" t="s">
        <v>133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120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8" t="s">
        <v>28</v>
      </c>
      <c r="C15" s="18" t="s">
        <v>29</v>
      </c>
      <c r="D15" s="18" t="s">
        <v>30</v>
      </c>
      <c r="E15" s="18" t="s">
        <v>31</v>
      </c>
    </row>
    <row r="16" spans="1:5" ht="15.75" thickBot="1" x14ac:dyDescent="0.3">
      <c r="B16" s="7" t="s">
        <v>69</v>
      </c>
      <c r="C16" s="7" t="s">
        <v>10</v>
      </c>
      <c r="D16" s="9">
        <v>42.5</v>
      </c>
      <c r="E16" s="9">
        <v>42.5</v>
      </c>
    </row>
    <row r="19" spans="1:7" ht="15.75" thickBot="1" x14ac:dyDescent="0.3">
      <c r="A19" t="s">
        <v>32</v>
      </c>
    </row>
    <row r="20" spans="1:7" ht="15.75" thickBot="1" x14ac:dyDescent="0.3">
      <c r="B20" s="18" t="s">
        <v>28</v>
      </c>
      <c r="C20" s="18" t="s">
        <v>29</v>
      </c>
      <c r="D20" s="18" t="s">
        <v>30</v>
      </c>
      <c r="E20" s="18" t="s">
        <v>31</v>
      </c>
      <c r="F20" s="18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130</v>
      </c>
      <c r="D25" s="9">
        <v>42.5</v>
      </c>
      <c r="E25" s="9">
        <v>42.5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8" t="s">
        <v>28</v>
      </c>
      <c r="C29" s="18" t="s">
        <v>29</v>
      </c>
      <c r="D29" s="18" t="s">
        <v>35</v>
      </c>
      <c r="E29" s="18" t="s">
        <v>36</v>
      </c>
      <c r="F29" s="18" t="s">
        <v>37</v>
      </c>
      <c r="G29" s="18" t="s">
        <v>38</v>
      </c>
    </row>
    <row r="30" spans="1:7" x14ac:dyDescent="0.25">
      <c r="B30" s="8" t="s">
        <v>79</v>
      </c>
      <c r="C30" s="8" t="s">
        <v>13</v>
      </c>
      <c r="D30" s="10">
        <v>107.5</v>
      </c>
      <c r="E30" s="8" t="s">
        <v>132</v>
      </c>
      <c r="F30" s="8" t="s">
        <v>45</v>
      </c>
      <c r="G30" s="8">
        <v>0</v>
      </c>
    </row>
    <row r="31" spans="1:7" x14ac:dyDescent="0.25">
      <c r="B31" s="8" t="s">
        <v>80</v>
      </c>
      <c r="C31" s="8" t="s">
        <v>15</v>
      </c>
      <c r="D31" s="10">
        <v>97.5</v>
      </c>
      <c r="E31" s="8" t="s">
        <v>129</v>
      </c>
      <c r="F31" s="8" t="s">
        <v>45</v>
      </c>
      <c r="G31" s="8">
        <v>0</v>
      </c>
    </row>
    <row r="32" spans="1:7" x14ac:dyDescent="0.25">
      <c r="B32" s="8" t="s">
        <v>81</v>
      </c>
      <c r="C32" s="8" t="s">
        <v>16</v>
      </c>
      <c r="D32" s="10">
        <v>82.5</v>
      </c>
      <c r="E32" s="8" t="s">
        <v>117</v>
      </c>
      <c r="F32" s="8" t="s">
        <v>45</v>
      </c>
      <c r="G32" s="8">
        <v>0</v>
      </c>
    </row>
    <row r="33" spans="2:7" x14ac:dyDescent="0.25">
      <c r="B33" s="8" t="s">
        <v>82</v>
      </c>
      <c r="C33" s="8" t="s">
        <v>8</v>
      </c>
      <c r="D33" s="10">
        <v>213.75</v>
      </c>
      <c r="E33" s="8" t="s">
        <v>108</v>
      </c>
      <c r="F33" s="8" t="s">
        <v>45</v>
      </c>
      <c r="G33" s="8">
        <v>0</v>
      </c>
    </row>
    <row r="34" spans="2:7" x14ac:dyDescent="0.25">
      <c r="B34" s="8" t="s">
        <v>83</v>
      </c>
      <c r="C34" s="8" t="s">
        <v>19</v>
      </c>
      <c r="D34" s="10">
        <v>203.75</v>
      </c>
      <c r="E34" s="8" t="s">
        <v>109</v>
      </c>
      <c r="F34" s="8" t="s">
        <v>45</v>
      </c>
      <c r="G34" s="8">
        <v>0</v>
      </c>
    </row>
    <row r="35" spans="2:7" x14ac:dyDescent="0.25">
      <c r="B35" s="8" t="s">
        <v>84</v>
      </c>
      <c r="C35" s="8" t="s">
        <v>20</v>
      </c>
      <c r="D35" s="10">
        <v>188.75</v>
      </c>
      <c r="E35" s="8" t="s">
        <v>110</v>
      </c>
      <c r="F35" s="8" t="s">
        <v>45</v>
      </c>
      <c r="G35" s="8">
        <v>0</v>
      </c>
    </row>
    <row r="36" spans="2:7" x14ac:dyDescent="0.25">
      <c r="B36" s="8" t="s">
        <v>85</v>
      </c>
      <c r="C36" s="8" t="s">
        <v>17</v>
      </c>
      <c r="D36" s="10">
        <v>143.75</v>
      </c>
      <c r="E36" s="8" t="s">
        <v>111</v>
      </c>
      <c r="F36" s="8" t="s">
        <v>45</v>
      </c>
      <c r="G36" s="8">
        <v>0</v>
      </c>
    </row>
    <row r="37" spans="2:7" x14ac:dyDescent="0.25">
      <c r="B37" s="8" t="s">
        <v>70</v>
      </c>
      <c r="C37" s="8" t="s">
        <v>18</v>
      </c>
      <c r="D37" s="10">
        <v>250</v>
      </c>
      <c r="E37" s="8" t="s">
        <v>71</v>
      </c>
      <c r="F37" s="8" t="s">
        <v>45</v>
      </c>
      <c r="G37" s="8">
        <v>0</v>
      </c>
    </row>
    <row r="38" spans="2:7" x14ac:dyDescent="0.25">
      <c r="B38" s="8" t="s">
        <v>72</v>
      </c>
      <c r="C38" s="8" t="s">
        <v>3</v>
      </c>
      <c r="D38" s="10">
        <v>148.75</v>
      </c>
      <c r="E38" s="8" t="s">
        <v>88</v>
      </c>
      <c r="F38" s="8" t="s">
        <v>46</v>
      </c>
      <c r="G38" s="8">
        <v>16.25</v>
      </c>
    </row>
    <row r="39" spans="2:7" x14ac:dyDescent="0.25">
      <c r="B39" s="8" t="s">
        <v>73</v>
      </c>
      <c r="C39" s="8" t="s">
        <v>4</v>
      </c>
      <c r="D39" s="10">
        <v>103.75</v>
      </c>
      <c r="E39" s="8" t="s">
        <v>89</v>
      </c>
      <c r="F39" s="8" t="s">
        <v>46</v>
      </c>
      <c r="G39" s="8">
        <v>6.25</v>
      </c>
    </row>
    <row r="40" spans="2:7" x14ac:dyDescent="0.25">
      <c r="B40" s="8" t="s">
        <v>74</v>
      </c>
      <c r="C40" s="8" t="s">
        <v>5</v>
      </c>
      <c r="D40" s="10">
        <v>46.25</v>
      </c>
      <c r="E40" s="8" t="s">
        <v>122</v>
      </c>
      <c r="F40" s="8" t="s">
        <v>45</v>
      </c>
      <c r="G40" s="8">
        <v>0</v>
      </c>
    </row>
    <row r="41" spans="2:7" x14ac:dyDescent="0.25">
      <c r="B41" s="8" t="s">
        <v>75</v>
      </c>
      <c r="C41" s="8" t="s">
        <v>12</v>
      </c>
      <c r="D41" s="10">
        <v>36.25</v>
      </c>
      <c r="E41" s="8" t="s">
        <v>121</v>
      </c>
      <c r="F41" s="8" t="s">
        <v>45</v>
      </c>
      <c r="G41" s="8">
        <v>0</v>
      </c>
    </row>
    <row r="42" spans="2:7" x14ac:dyDescent="0.25">
      <c r="B42" s="8" t="s">
        <v>76</v>
      </c>
      <c r="C42" s="8" t="s">
        <v>6</v>
      </c>
      <c r="D42" s="10">
        <v>210</v>
      </c>
      <c r="E42" s="8" t="s">
        <v>92</v>
      </c>
      <c r="F42" s="8" t="s">
        <v>45</v>
      </c>
      <c r="G42" s="8">
        <v>0</v>
      </c>
    </row>
    <row r="43" spans="2:7" x14ac:dyDescent="0.25">
      <c r="B43" s="8" t="s">
        <v>77</v>
      </c>
      <c r="C43" s="8" t="s">
        <v>7</v>
      </c>
      <c r="D43" s="10">
        <v>195</v>
      </c>
      <c r="E43" s="8" t="s">
        <v>93</v>
      </c>
      <c r="F43" s="8" t="s">
        <v>45</v>
      </c>
      <c r="G43" s="8">
        <v>0</v>
      </c>
    </row>
    <row r="44" spans="2:7" ht="15.75" thickBot="1" x14ac:dyDescent="0.3">
      <c r="B44" s="7" t="s">
        <v>78</v>
      </c>
      <c r="C44" s="7" t="s">
        <v>14</v>
      </c>
      <c r="D44" s="9">
        <v>185</v>
      </c>
      <c r="E44" s="7" t="s">
        <v>94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F32" sqref="F32"/>
    </sheetView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7" width="12" bestFit="1" customWidth="1"/>
    <col min="8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67</v>
      </c>
    </row>
    <row r="3" spans="1:8" x14ac:dyDescent="0.25">
      <c r="A3" s="6" t="s">
        <v>102</v>
      </c>
    </row>
    <row r="6" spans="1:8" ht="15.75" thickBot="1" x14ac:dyDescent="0.3">
      <c r="A6" t="s">
        <v>32</v>
      </c>
    </row>
    <row r="7" spans="1:8" x14ac:dyDescent="0.25">
      <c r="B7" s="12"/>
      <c r="C7" s="12"/>
      <c r="D7" s="12" t="s">
        <v>48</v>
      </c>
      <c r="E7" s="12" t="s">
        <v>50</v>
      </c>
      <c r="F7" s="12" t="s">
        <v>52</v>
      </c>
      <c r="G7" s="12" t="s">
        <v>54</v>
      </c>
      <c r="H7" s="12" t="s">
        <v>54</v>
      </c>
    </row>
    <row r="8" spans="1:8" ht="15.75" thickBot="1" x14ac:dyDescent="0.3">
      <c r="B8" s="13" t="s">
        <v>28</v>
      </c>
      <c r="C8" s="13" t="s">
        <v>29</v>
      </c>
      <c r="D8" s="13" t="s">
        <v>49</v>
      </c>
      <c r="E8" s="13" t="s">
        <v>51</v>
      </c>
      <c r="F8" s="13" t="s">
        <v>53</v>
      </c>
      <c r="G8" s="13" t="s">
        <v>55</v>
      </c>
      <c r="H8" s="13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0.33333333333333331</v>
      </c>
      <c r="H9" s="8">
        <v>1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0.33333333333333331</v>
      </c>
      <c r="H10" s="8">
        <v>1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0.33333333333333331</v>
      </c>
      <c r="H11" s="8">
        <v>1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0.33333333333333331</v>
      </c>
      <c r="H12" s="8">
        <v>1</v>
      </c>
    </row>
    <row r="13" spans="1:8" ht="15.75" thickBot="1" x14ac:dyDescent="0.3">
      <c r="B13" s="7" t="s">
        <v>44</v>
      </c>
      <c r="C13" s="7" t="s">
        <v>68</v>
      </c>
      <c r="D13" s="7">
        <v>21.25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2"/>
      <c r="C16" s="12"/>
      <c r="D16" s="12" t="s">
        <v>48</v>
      </c>
      <c r="E16" s="12" t="s">
        <v>57</v>
      </c>
      <c r="F16" s="12" t="s">
        <v>59</v>
      </c>
      <c r="G16" s="12" t="s">
        <v>54</v>
      </c>
      <c r="H16" s="12" t="s">
        <v>54</v>
      </c>
    </row>
    <row r="17" spans="2:8" ht="15.75" thickBot="1" x14ac:dyDescent="0.3">
      <c r="B17" s="13" t="s">
        <v>28</v>
      </c>
      <c r="C17" s="13" t="s">
        <v>29</v>
      </c>
      <c r="D17" s="13" t="s">
        <v>49</v>
      </c>
      <c r="E17" s="13" t="s">
        <v>58</v>
      </c>
      <c r="F17" s="13" t="s">
        <v>60</v>
      </c>
      <c r="G17" s="13" t="s">
        <v>55</v>
      </c>
      <c r="H17" s="13" t="s">
        <v>56</v>
      </c>
    </row>
    <row r="18" spans="2:8" x14ac:dyDescent="0.25">
      <c r="B18" s="8" t="s">
        <v>70</v>
      </c>
      <c r="C18" s="8" t="s">
        <v>18</v>
      </c>
      <c r="D18" s="8">
        <v>250</v>
      </c>
      <c r="E18" s="8">
        <v>-0.75</v>
      </c>
      <c r="F18" s="8">
        <v>250</v>
      </c>
      <c r="G18" s="8">
        <v>28.333333333333332</v>
      </c>
      <c r="H18" s="8">
        <v>15</v>
      </c>
    </row>
    <row r="19" spans="2:8" x14ac:dyDescent="0.25">
      <c r="B19" s="8" t="s">
        <v>72</v>
      </c>
      <c r="C19" s="8" t="s">
        <v>3</v>
      </c>
      <c r="D19" s="8">
        <v>127.5</v>
      </c>
      <c r="E19" s="8">
        <v>0</v>
      </c>
      <c r="F19" s="8">
        <v>165</v>
      </c>
      <c r="G19" s="8">
        <v>1E+30</v>
      </c>
      <c r="H19" s="8">
        <v>37.5</v>
      </c>
    </row>
    <row r="20" spans="2:8" x14ac:dyDescent="0.25">
      <c r="B20" s="8" t="s">
        <v>73</v>
      </c>
      <c r="C20" s="8" t="s">
        <v>4</v>
      </c>
      <c r="D20" s="8">
        <v>82.5</v>
      </c>
      <c r="E20" s="8">
        <v>0</v>
      </c>
      <c r="F20" s="8">
        <v>110</v>
      </c>
      <c r="G20" s="8">
        <v>1E+30</v>
      </c>
      <c r="H20" s="8">
        <v>27.5</v>
      </c>
    </row>
    <row r="21" spans="2:8" x14ac:dyDescent="0.25">
      <c r="B21" s="8" t="s">
        <v>74</v>
      </c>
      <c r="C21" s="8" t="s">
        <v>5</v>
      </c>
      <c r="D21" s="8">
        <v>67.5</v>
      </c>
      <c r="E21" s="8">
        <v>0</v>
      </c>
      <c r="F21" s="8">
        <v>80</v>
      </c>
      <c r="G21" s="8">
        <v>1E+30</v>
      </c>
      <c r="H21" s="8">
        <v>12.5</v>
      </c>
    </row>
    <row r="22" spans="2:8" x14ac:dyDescent="0.25">
      <c r="B22" s="8" t="s">
        <v>75</v>
      </c>
      <c r="C22" s="8" t="s">
        <v>12</v>
      </c>
      <c r="D22" s="8">
        <v>57.5</v>
      </c>
      <c r="E22" s="8">
        <v>0</v>
      </c>
      <c r="F22" s="8">
        <v>65</v>
      </c>
      <c r="G22" s="8">
        <v>1E+30</v>
      </c>
      <c r="H22" s="8">
        <v>7.5</v>
      </c>
    </row>
    <row r="23" spans="2:8" x14ac:dyDescent="0.25">
      <c r="B23" s="8" t="s">
        <v>76</v>
      </c>
      <c r="C23" s="8" t="s">
        <v>6</v>
      </c>
      <c r="D23" s="8">
        <v>188.75</v>
      </c>
      <c r="E23" s="8">
        <v>0</v>
      </c>
      <c r="F23" s="8">
        <v>210</v>
      </c>
      <c r="G23" s="8">
        <v>1E+30</v>
      </c>
      <c r="H23" s="8">
        <v>21.25</v>
      </c>
    </row>
    <row r="24" spans="2:8" x14ac:dyDescent="0.25">
      <c r="B24" s="8" t="s">
        <v>77</v>
      </c>
      <c r="C24" s="8" t="s">
        <v>7</v>
      </c>
      <c r="D24" s="8">
        <v>173.75</v>
      </c>
      <c r="E24" s="8">
        <v>0</v>
      </c>
      <c r="F24" s="8">
        <v>195</v>
      </c>
      <c r="G24" s="8">
        <v>1E+30</v>
      </c>
      <c r="H24" s="8">
        <v>21.25</v>
      </c>
    </row>
    <row r="25" spans="2:8" x14ac:dyDescent="0.25">
      <c r="B25" s="8" t="s">
        <v>78</v>
      </c>
      <c r="C25" s="8" t="s">
        <v>14</v>
      </c>
      <c r="D25" s="8">
        <v>163.75</v>
      </c>
      <c r="E25" s="8">
        <v>0</v>
      </c>
      <c r="F25" s="8">
        <v>185</v>
      </c>
      <c r="G25" s="8">
        <v>1E+30</v>
      </c>
      <c r="H25" s="8">
        <v>21.25</v>
      </c>
    </row>
    <row r="26" spans="2:8" x14ac:dyDescent="0.25">
      <c r="B26" s="8" t="s">
        <v>79</v>
      </c>
      <c r="C26" s="8" t="s">
        <v>13</v>
      </c>
      <c r="D26" s="8">
        <v>128.75</v>
      </c>
      <c r="E26" s="8">
        <v>0</v>
      </c>
      <c r="F26" s="8">
        <v>145</v>
      </c>
      <c r="G26" s="8">
        <v>1E+30</v>
      </c>
      <c r="H26" s="8">
        <v>16.25</v>
      </c>
    </row>
    <row r="27" spans="2:8" x14ac:dyDescent="0.25">
      <c r="B27" s="8" t="s">
        <v>80</v>
      </c>
      <c r="C27" s="8" t="s">
        <v>15</v>
      </c>
      <c r="D27" s="8">
        <v>118.75</v>
      </c>
      <c r="E27" s="8">
        <v>0</v>
      </c>
      <c r="F27" s="8">
        <v>135</v>
      </c>
      <c r="G27" s="8">
        <v>1E+30</v>
      </c>
      <c r="H27" s="8">
        <v>16.25</v>
      </c>
    </row>
    <row r="28" spans="2:8" x14ac:dyDescent="0.25">
      <c r="B28" s="8" t="s">
        <v>81</v>
      </c>
      <c r="C28" s="8" t="s">
        <v>16</v>
      </c>
      <c r="D28" s="8">
        <v>103.75</v>
      </c>
      <c r="E28" s="8">
        <v>0</v>
      </c>
      <c r="F28" s="8">
        <v>110</v>
      </c>
      <c r="G28" s="8">
        <v>1E+30</v>
      </c>
      <c r="H28" s="8">
        <v>6.25</v>
      </c>
    </row>
    <row r="29" spans="2:8" x14ac:dyDescent="0.25">
      <c r="B29" s="8" t="s">
        <v>82</v>
      </c>
      <c r="C29" s="8" t="s">
        <v>8</v>
      </c>
      <c r="D29" s="8">
        <v>235</v>
      </c>
      <c r="E29" s="8">
        <v>0.25</v>
      </c>
      <c r="F29" s="8">
        <v>235</v>
      </c>
      <c r="G29" s="8">
        <v>21.666666666666668</v>
      </c>
      <c r="H29" s="8">
        <v>15</v>
      </c>
    </row>
    <row r="30" spans="2:8" x14ac:dyDescent="0.25">
      <c r="B30" s="8" t="s">
        <v>83</v>
      </c>
      <c r="C30" s="8" t="s">
        <v>19</v>
      </c>
      <c r="D30" s="8">
        <v>225</v>
      </c>
      <c r="E30" s="8">
        <v>0.25</v>
      </c>
      <c r="F30" s="8">
        <v>225</v>
      </c>
      <c r="G30" s="8">
        <v>15</v>
      </c>
      <c r="H30" s="8">
        <v>25</v>
      </c>
    </row>
    <row r="31" spans="2:8" x14ac:dyDescent="0.25">
      <c r="B31" s="8" t="s">
        <v>84</v>
      </c>
      <c r="C31" s="8" t="s">
        <v>20</v>
      </c>
      <c r="D31" s="8">
        <v>210</v>
      </c>
      <c r="E31" s="8">
        <v>0.25</v>
      </c>
      <c r="F31" s="8">
        <v>210</v>
      </c>
      <c r="G31" s="8">
        <v>8.3333333333333339</v>
      </c>
      <c r="H31" s="8">
        <v>55</v>
      </c>
    </row>
    <row r="32" spans="2:8" ht="15.75" thickBot="1" x14ac:dyDescent="0.3">
      <c r="B32" s="7" t="s">
        <v>85</v>
      </c>
      <c r="C32" s="7" t="s">
        <v>17</v>
      </c>
      <c r="D32" s="7">
        <v>165</v>
      </c>
      <c r="E32" s="7">
        <v>0.25</v>
      </c>
      <c r="F32" s="7">
        <v>165</v>
      </c>
      <c r="G32" s="7">
        <v>8.3333333333333339</v>
      </c>
      <c r="H32" s="7">
        <v>75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131</v>
      </c>
    </row>
    <row r="3" spans="1:8" x14ac:dyDescent="0.25">
      <c r="A3" s="6" t="s">
        <v>133</v>
      </c>
    </row>
    <row r="6" spans="1:8" ht="15.75" thickBot="1" x14ac:dyDescent="0.3">
      <c r="A6" t="s">
        <v>32</v>
      </c>
    </row>
    <row r="7" spans="1:8" x14ac:dyDescent="0.25">
      <c r="B7" s="19"/>
      <c r="C7" s="19"/>
      <c r="D7" s="19" t="s">
        <v>48</v>
      </c>
      <c r="E7" s="19" t="s">
        <v>50</v>
      </c>
      <c r="F7" s="19" t="s">
        <v>52</v>
      </c>
      <c r="G7" s="19" t="s">
        <v>54</v>
      </c>
      <c r="H7" s="19" t="s">
        <v>54</v>
      </c>
    </row>
    <row r="8" spans="1:8" ht="15.75" thickBot="1" x14ac:dyDescent="0.3">
      <c r="B8" s="20" t="s">
        <v>28</v>
      </c>
      <c r="C8" s="20" t="s">
        <v>29</v>
      </c>
      <c r="D8" s="20" t="s">
        <v>49</v>
      </c>
      <c r="E8" s="20" t="s">
        <v>51</v>
      </c>
      <c r="F8" s="20" t="s">
        <v>53</v>
      </c>
      <c r="G8" s="20" t="s">
        <v>55</v>
      </c>
      <c r="H8" s="20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130</v>
      </c>
      <c r="D13" s="7">
        <v>42.5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9"/>
      <c r="C16" s="19"/>
      <c r="D16" s="19" t="s">
        <v>48</v>
      </c>
      <c r="E16" s="19" t="s">
        <v>57</v>
      </c>
      <c r="F16" s="19" t="s">
        <v>59</v>
      </c>
      <c r="G16" s="19" t="s">
        <v>54</v>
      </c>
      <c r="H16" s="19" t="s">
        <v>54</v>
      </c>
    </row>
    <row r="17" spans="2:8" ht="15.75" thickBot="1" x14ac:dyDescent="0.3">
      <c r="B17" s="20" t="s">
        <v>28</v>
      </c>
      <c r="C17" s="20" t="s">
        <v>29</v>
      </c>
      <c r="D17" s="20" t="s">
        <v>49</v>
      </c>
      <c r="E17" s="20" t="s">
        <v>58</v>
      </c>
      <c r="F17" s="20" t="s">
        <v>60</v>
      </c>
      <c r="G17" s="20" t="s">
        <v>55</v>
      </c>
      <c r="H17" s="20" t="s">
        <v>56</v>
      </c>
    </row>
    <row r="18" spans="2:8" x14ac:dyDescent="0.25">
      <c r="B18" s="8" t="s">
        <v>79</v>
      </c>
      <c r="C18" s="8" t="s">
        <v>13</v>
      </c>
      <c r="D18" s="8">
        <v>107.5</v>
      </c>
      <c r="E18" s="8">
        <v>0</v>
      </c>
      <c r="F18" s="8">
        <v>107.5</v>
      </c>
      <c r="G18" s="8">
        <v>0</v>
      </c>
      <c r="H18" s="8">
        <v>1E+30</v>
      </c>
    </row>
    <row r="19" spans="2:8" x14ac:dyDescent="0.25">
      <c r="B19" s="8" t="s">
        <v>80</v>
      </c>
      <c r="C19" s="8" t="s">
        <v>15</v>
      </c>
      <c r="D19" s="8">
        <v>97.5</v>
      </c>
      <c r="E19" s="8">
        <v>0</v>
      </c>
      <c r="F19" s="8">
        <v>97.5</v>
      </c>
      <c r="G19" s="8">
        <v>0</v>
      </c>
      <c r="H19" s="8">
        <v>1E+30</v>
      </c>
    </row>
    <row r="20" spans="2:8" x14ac:dyDescent="0.25">
      <c r="B20" s="8" t="s">
        <v>81</v>
      </c>
      <c r="C20" s="8" t="s">
        <v>16</v>
      </c>
      <c r="D20" s="8">
        <v>82.5</v>
      </c>
      <c r="E20" s="8">
        <v>0</v>
      </c>
      <c r="F20" s="8">
        <v>82.5</v>
      </c>
      <c r="G20" s="8">
        <v>0</v>
      </c>
      <c r="H20" s="8">
        <v>1E+30</v>
      </c>
    </row>
    <row r="21" spans="2:8" x14ac:dyDescent="0.25">
      <c r="B21" s="8" t="s">
        <v>82</v>
      </c>
      <c r="C21" s="8" t="s">
        <v>8</v>
      </c>
      <c r="D21" s="8">
        <v>213.75</v>
      </c>
      <c r="E21" s="8">
        <v>0</v>
      </c>
      <c r="F21" s="8">
        <v>213.75</v>
      </c>
      <c r="G21" s="8">
        <v>0</v>
      </c>
      <c r="H21" s="8">
        <v>1E+30</v>
      </c>
    </row>
    <row r="22" spans="2:8" x14ac:dyDescent="0.25">
      <c r="B22" s="8" t="s">
        <v>83</v>
      </c>
      <c r="C22" s="8" t="s">
        <v>19</v>
      </c>
      <c r="D22" s="8">
        <v>203.75</v>
      </c>
      <c r="E22" s="8">
        <v>0</v>
      </c>
      <c r="F22" s="8">
        <v>203.75</v>
      </c>
      <c r="G22" s="8">
        <v>0</v>
      </c>
      <c r="H22" s="8">
        <v>1E+30</v>
      </c>
    </row>
    <row r="23" spans="2:8" x14ac:dyDescent="0.25">
      <c r="B23" s="8" t="s">
        <v>84</v>
      </c>
      <c r="C23" s="8" t="s">
        <v>20</v>
      </c>
      <c r="D23" s="8">
        <v>188.75</v>
      </c>
      <c r="E23" s="8">
        <v>0</v>
      </c>
      <c r="F23" s="8">
        <v>188.75</v>
      </c>
      <c r="G23" s="8">
        <v>0</v>
      </c>
      <c r="H23" s="8">
        <v>1E+30</v>
      </c>
    </row>
    <row r="24" spans="2:8" x14ac:dyDescent="0.25">
      <c r="B24" s="8" t="s">
        <v>85</v>
      </c>
      <c r="C24" s="8" t="s">
        <v>17</v>
      </c>
      <c r="D24" s="8">
        <v>143.75</v>
      </c>
      <c r="E24" s="8">
        <v>1</v>
      </c>
      <c r="F24" s="8">
        <v>143.75</v>
      </c>
      <c r="G24" s="8">
        <v>0</v>
      </c>
      <c r="H24" s="8">
        <v>0</v>
      </c>
    </row>
    <row r="25" spans="2:8" x14ac:dyDescent="0.25">
      <c r="B25" s="8" t="s">
        <v>70</v>
      </c>
      <c r="C25" s="8" t="s">
        <v>18</v>
      </c>
      <c r="D25" s="8">
        <v>250</v>
      </c>
      <c r="E25" s="8">
        <v>-1</v>
      </c>
      <c r="F25" s="8">
        <v>250</v>
      </c>
      <c r="G25" s="8">
        <v>0</v>
      </c>
      <c r="H25" s="8">
        <v>6.25</v>
      </c>
    </row>
    <row r="26" spans="2:8" x14ac:dyDescent="0.25">
      <c r="B26" s="8" t="s">
        <v>72</v>
      </c>
      <c r="C26" s="8" t="s">
        <v>3</v>
      </c>
      <c r="D26" s="8">
        <v>148.75</v>
      </c>
      <c r="E26" s="8">
        <v>0</v>
      </c>
      <c r="F26" s="8">
        <v>165</v>
      </c>
      <c r="G26" s="8">
        <v>1E+30</v>
      </c>
      <c r="H26" s="8">
        <v>16.25</v>
      </c>
    </row>
    <row r="27" spans="2:8" x14ac:dyDescent="0.25">
      <c r="B27" s="8" t="s">
        <v>73</v>
      </c>
      <c r="C27" s="8" t="s">
        <v>4</v>
      </c>
      <c r="D27" s="8">
        <v>103.75</v>
      </c>
      <c r="E27" s="8">
        <v>0</v>
      </c>
      <c r="F27" s="8">
        <v>110</v>
      </c>
      <c r="G27" s="8">
        <v>1E+30</v>
      </c>
      <c r="H27" s="8">
        <v>6.25</v>
      </c>
    </row>
    <row r="28" spans="2:8" x14ac:dyDescent="0.25">
      <c r="B28" s="8" t="s">
        <v>74</v>
      </c>
      <c r="C28" s="8" t="s">
        <v>5</v>
      </c>
      <c r="D28" s="8">
        <v>46.25</v>
      </c>
      <c r="E28" s="8">
        <v>0</v>
      </c>
      <c r="F28" s="8">
        <v>46.25</v>
      </c>
      <c r="G28" s="8">
        <v>0</v>
      </c>
      <c r="H28" s="8">
        <v>0</v>
      </c>
    </row>
    <row r="29" spans="2:8" x14ac:dyDescent="0.25">
      <c r="B29" s="8" t="s">
        <v>75</v>
      </c>
      <c r="C29" s="8" t="s">
        <v>12</v>
      </c>
      <c r="D29" s="8">
        <v>36.25</v>
      </c>
      <c r="E29" s="8">
        <v>-1</v>
      </c>
      <c r="F29" s="8">
        <v>36.25</v>
      </c>
      <c r="G29" s="8">
        <v>0</v>
      </c>
      <c r="H29" s="8">
        <v>0</v>
      </c>
    </row>
    <row r="30" spans="2:8" x14ac:dyDescent="0.25">
      <c r="B30" s="8" t="s">
        <v>76</v>
      </c>
      <c r="C30" s="8" t="s">
        <v>6</v>
      </c>
      <c r="D30" s="8">
        <v>210</v>
      </c>
      <c r="E30" s="8">
        <v>0</v>
      </c>
      <c r="F30" s="8">
        <v>210</v>
      </c>
      <c r="G30" s="8">
        <v>1E+30</v>
      </c>
      <c r="H30" s="8">
        <v>0</v>
      </c>
    </row>
    <row r="31" spans="2:8" x14ac:dyDescent="0.25">
      <c r="B31" s="8" t="s">
        <v>77</v>
      </c>
      <c r="C31" s="8" t="s">
        <v>7</v>
      </c>
      <c r="D31" s="8">
        <v>195</v>
      </c>
      <c r="E31" s="8">
        <v>0</v>
      </c>
      <c r="F31" s="8">
        <v>195</v>
      </c>
      <c r="G31" s="8">
        <v>1E+30</v>
      </c>
      <c r="H31" s="8">
        <v>0</v>
      </c>
    </row>
    <row r="32" spans="2:8" ht="15.75" thickBot="1" x14ac:dyDescent="0.3">
      <c r="B32" s="7" t="s">
        <v>78</v>
      </c>
      <c r="C32" s="7" t="s">
        <v>14</v>
      </c>
      <c r="D32" s="7">
        <v>185</v>
      </c>
      <c r="E32" s="7">
        <v>1</v>
      </c>
      <c r="F32" s="7">
        <v>185</v>
      </c>
      <c r="G32" s="7">
        <v>0</v>
      </c>
      <c r="H32" s="7">
        <v>42.5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1" sqref="B1:L21"/>
    </sheetView>
  </sheetViews>
  <sheetFormatPr defaultRowHeight="15" x14ac:dyDescent="0.25"/>
  <cols>
    <col min="1" max="1" width="4.7109375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130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66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66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66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66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185</v>
      </c>
      <c r="I10" s="3" t="s">
        <v>66</v>
      </c>
      <c r="J10" s="1">
        <v>185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D24" sqref="D24"/>
    </sheetView>
  </sheetViews>
  <sheetFormatPr defaultRowHeight="15" x14ac:dyDescent="0.25"/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134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66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66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66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66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/>
      <c r="H10" s="1">
        <f t="shared" si="0"/>
        <v>142.5</v>
      </c>
      <c r="I10" s="3" t="s">
        <v>9</v>
      </c>
      <c r="J10" s="1">
        <f>185-42.5</f>
        <v>142.5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  <row r="23" spans="2:12" x14ac:dyDescent="0.25">
      <c r="C23">
        <f>+J10-F23</f>
        <v>106.25</v>
      </c>
      <c r="D23">
        <f>250-C23-E23-F23</f>
        <v>61.25</v>
      </c>
      <c r="E23">
        <v>46.25</v>
      </c>
      <c r="F23">
        <v>36.25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workbookViewId="0">
      <selection activeCell="J14" sqref="J14:J17"/>
    </sheetView>
  </sheetViews>
  <sheetFormatPr defaultRowHeight="15" x14ac:dyDescent="0.25"/>
  <cols>
    <col min="1" max="1" width="6.5703125" customWidth="1"/>
    <col min="2" max="2" width="15.7109375" customWidth="1"/>
    <col min="9" max="9" width="3.85546875" customWidth="1"/>
    <col min="10" max="10" width="7.42578125" customWidth="1"/>
    <col min="15" max="15" width="7.7109375" customWidth="1"/>
  </cols>
  <sheetData>
    <row r="1" spans="2:17" x14ac:dyDescent="0.25">
      <c r="B1" t="s">
        <v>86</v>
      </c>
    </row>
    <row r="2" spans="2:17" x14ac:dyDescent="0.25">
      <c r="M2" t="s">
        <v>135</v>
      </c>
      <c r="Q2" t="s">
        <v>65</v>
      </c>
    </row>
    <row r="3" spans="2:17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68</v>
      </c>
      <c r="H3" s="1"/>
      <c r="I3" s="1"/>
      <c r="J3" s="1"/>
      <c r="K3" s="1" t="s">
        <v>62</v>
      </c>
      <c r="L3" s="1" t="s">
        <v>63</v>
      </c>
      <c r="M3" s="1" t="s">
        <v>64</v>
      </c>
      <c r="O3" s="1" t="s">
        <v>62</v>
      </c>
      <c r="P3" s="1" t="s">
        <v>63</v>
      </c>
      <c r="Q3" s="1" t="s">
        <v>64</v>
      </c>
    </row>
    <row r="4" spans="2:17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127.5</v>
      </c>
      <c r="I4" s="3" t="s">
        <v>66</v>
      </c>
      <c r="J4" s="1">
        <v>165</v>
      </c>
      <c r="L4" s="1">
        <f>+H4</f>
        <v>127.5</v>
      </c>
      <c r="M4">
        <f t="shared" ref="M4:M17" si="1">L4-K4</f>
        <v>127.5</v>
      </c>
      <c r="O4">
        <f>SUMPRODUCT($C$21:$F$21,C4:F4)</f>
        <v>106.25</v>
      </c>
      <c r="P4" s="1">
        <f>+J4</f>
        <v>165</v>
      </c>
      <c r="Q4">
        <f>P4-O4</f>
        <v>58.75</v>
      </c>
    </row>
    <row r="5" spans="2:17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82.5</v>
      </c>
      <c r="I5" s="3" t="s">
        <v>66</v>
      </c>
      <c r="J5" s="1">
        <v>110</v>
      </c>
      <c r="L5" s="1">
        <f t="shared" ref="L5:L17" si="2">+H5</f>
        <v>82.5</v>
      </c>
      <c r="M5">
        <f t="shared" si="1"/>
        <v>82.5</v>
      </c>
      <c r="O5">
        <f t="shared" ref="O5:O17" si="3">SUMPRODUCT($C$21:$F$21,C5:F5)</f>
        <v>61.25</v>
      </c>
      <c r="P5" s="1">
        <f t="shared" ref="P5:P17" si="4">+J5</f>
        <v>110</v>
      </c>
      <c r="Q5">
        <f t="shared" ref="Q5:Q17" si="5">P5-O5</f>
        <v>48.75</v>
      </c>
    </row>
    <row r="6" spans="2:17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67.5</v>
      </c>
      <c r="I6" s="3" t="s">
        <v>66</v>
      </c>
      <c r="J6" s="1">
        <v>80</v>
      </c>
      <c r="L6" s="1">
        <f t="shared" si="2"/>
        <v>67.5</v>
      </c>
      <c r="M6">
        <f t="shared" si="1"/>
        <v>67.5</v>
      </c>
      <c r="O6">
        <f t="shared" si="3"/>
        <v>46.25</v>
      </c>
      <c r="P6" s="1">
        <f t="shared" si="4"/>
        <v>80</v>
      </c>
      <c r="Q6">
        <f t="shared" si="5"/>
        <v>33.75</v>
      </c>
    </row>
    <row r="7" spans="2:17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57.5</v>
      </c>
      <c r="I7" s="3" t="s">
        <v>66</v>
      </c>
      <c r="J7" s="1">
        <v>65</v>
      </c>
      <c r="L7" s="1">
        <f t="shared" si="2"/>
        <v>57.5</v>
      </c>
      <c r="M7">
        <f t="shared" si="1"/>
        <v>57.5</v>
      </c>
      <c r="O7">
        <f t="shared" si="3"/>
        <v>36.25</v>
      </c>
      <c r="P7" s="1">
        <f t="shared" si="4"/>
        <v>65</v>
      </c>
      <c r="Q7">
        <f t="shared" si="5"/>
        <v>28.75</v>
      </c>
    </row>
    <row r="8" spans="2:17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188.75</v>
      </c>
      <c r="I8" s="3" t="s">
        <v>66</v>
      </c>
      <c r="J8" s="1">
        <v>210</v>
      </c>
      <c r="L8" s="1">
        <f t="shared" si="2"/>
        <v>188.75</v>
      </c>
      <c r="M8">
        <f t="shared" si="1"/>
        <v>188.75</v>
      </c>
      <c r="O8">
        <f t="shared" si="3"/>
        <v>167.5</v>
      </c>
      <c r="P8" s="1">
        <f t="shared" si="4"/>
        <v>210</v>
      </c>
      <c r="Q8">
        <f t="shared" si="5"/>
        <v>42.5</v>
      </c>
    </row>
    <row r="9" spans="2:17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173.75</v>
      </c>
      <c r="I9" s="3" t="s">
        <v>66</v>
      </c>
      <c r="J9" s="1">
        <v>195</v>
      </c>
      <c r="L9" s="1">
        <f t="shared" si="2"/>
        <v>173.75</v>
      </c>
      <c r="M9">
        <f t="shared" si="1"/>
        <v>173.75</v>
      </c>
      <c r="O9">
        <f t="shared" si="3"/>
        <v>152.5</v>
      </c>
      <c r="P9" s="1">
        <f t="shared" si="4"/>
        <v>195</v>
      </c>
      <c r="Q9">
        <f t="shared" si="5"/>
        <v>42.5</v>
      </c>
    </row>
    <row r="10" spans="2:17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163.75</v>
      </c>
      <c r="I10" s="3" t="s">
        <v>66</v>
      </c>
      <c r="J10" s="1">
        <v>185</v>
      </c>
      <c r="L10" s="1">
        <f t="shared" si="2"/>
        <v>163.75</v>
      </c>
      <c r="M10">
        <f t="shared" si="1"/>
        <v>163.75</v>
      </c>
      <c r="O10">
        <f t="shared" si="3"/>
        <v>142.5</v>
      </c>
      <c r="P10" s="1">
        <f t="shared" si="4"/>
        <v>185</v>
      </c>
      <c r="Q10">
        <f t="shared" si="5"/>
        <v>42.5</v>
      </c>
    </row>
    <row r="11" spans="2:17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128.75</v>
      </c>
      <c r="I11" s="3" t="s">
        <v>66</v>
      </c>
      <c r="J11" s="1">
        <v>145</v>
      </c>
      <c r="L11" s="1">
        <f t="shared" si="2"/>
        <v>128.75</v>
      </c>
      <c r="M11">
        <f t="shared" si="1"/>
        <v>128.75</v>
      </c>
      <c r="O11">
        <f t="shared" si="3"/>
        <v>107.5</v>
      </c>
      <c r="P11" s="1">
        <f t="shared" si="4"/>
        <v>145</v>
      </c>
      <c r="Q11">
        <f t="shared" si="5"/>
        <v>37.5</v>
      </c>
    </row>
    <row r="12" spans="2:17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118.75</v>
      </c>
      <c r="I12" s="3" t="s">
        <v>66</v>
      </c>
      <c r="J12" s="1">
        <v>135</v>
      </c>
      <c r="L12" s="1">
        <f t="shared" si="2"/>
        <v>118.75</v>
      </c>
      <c r="M12">
        <f t="shared" si="1"/>
        <v>118.75</v>
      </c>
      <c r="O12">
        <f t="shared" si="3"/>
        <v>97.5</v>
      </c>
      <c r="P12" s="1">
        <f t="shared" si="4"/>
        <v>135</v>
      </c>
      <c r="Q12">
        <f t="shared" si="5"/>
        <v>37.5</v>
      </c>
    </row>
    <row r="13" spans="2:17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103.75</v>
      </c>
      <c r="I13" s="3" t="s">
        <v>66</v>
      </c>
      <c r="J13" s="1">
        <v>110</v>
      </c>
      <c r="L13" s="1">
        <f t="shared" si="2"/>
        <v>103.75</v>
      </c>
      <c r="M13">
        <f t="shared" si="1"/>
        <v>103.75</v>
      </c>
      <c r="O13">
        <f t="shared" si="3"/>
        <v>82.5</v>
      </c>
      <c r="P13" s="1">
        <f t="shared" si="4"/>
        <v>110</v>
      </c>
      <c r="Q13">
        <f t="shared" si="5"/>
        <v>27.5</v>
      </c>
    </row>
    <row r="14" spans="2:17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235</v>
      </c>
      <c r="I14" s="3" t="s">
        <v>66</v>
      </c>
      <c r="J14" s="1">
        <v>235</v>
      </c>
      <c r="L14" s="1">
        <f t="shared" si="2"/>
        <v>235</v>
      </c>
      <c r="M14">
        <f t="shared" si="1"/>
        <v>235</v>
      </c>
      <c r="O14">
        <f t="shared" si="3"/>
        <v>213.75</v>
      </c>
      <c r="P14" s="1">
        <f t="shared" si="4"/>
        <v>235</v>
      </c>
      <c r="Q14">
        <f t="shared" si="5"/>
        <v>21.25</v>
      </c>
    </row>
    <row r="15" spans="2:17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225</v>
      </c>
      <c r="I15" s="3" t="s">
        <v>66</v>
      </c>
      <c r="J15" s="1">
        <v>225</v>
      </c>
      <c r="L15" s="1">
        <f t="shared" si="2"/>
        <v>225</v>
      </c>
      <c r="M15">
        <f t="shared" si="1"/>
        <v>225</v>
      </c>
      <c r="O15">
        <f t="shared" si="3"/>
        <v>203.75</v>
      </c>
      <c r="P15" s="1">
        <f t="shared" si="4"/>
        <v>225</v>
      </c>
      <c r="Q15">
        <f t="shared" si="5"/>
        <v>21.25</v>
      </c>
    </row>
    <row r="16" spans="2:17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210</v>
      </c>
      <c r="I16" s="3" t="s">
        <v>66</v>
      </c>
      <c r="J16" s="1">
        <v>210</v>
      </c>
      <c r="L16" s="1">
        <f t="shared" si="2"/>
        <v>210</v>
      </c>
      <c r="M16">
        <f t="shared" si="1"/>
        <v>210</v>
      </c>
      <c r="O16">
        <f t="shared" si="3"/>
        <v>188.75</v>
      </c>
      <c r="P16" s="1">
        <f t="shared" si="4"/>
        <v>210</v>
      </c>
      <c r="Q16">
        <f t="shared" si="5"/>
        <v>21.25</v>
      </c>
    </row>
    <row r="17" spans="2:17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165</v>
      </c>
      <c r="I17" s="3" t="s">
        <v>66</v>
      </c>
      <c r="J17" s="1">
        <v>165</v>
      </c>
      <c r="L17" s="1">
        <f t="shared" si="2"/>
        <v>165</v>
      </c>
      <c r="M17">
        <f t="shared" si="1"/>
        <v>165</v>
      </c>
      <c r="O17">
        <f t="shared" si="3"/>
        <v>143.75</v>
      </c>
      <c r="P17" s="1">
        <f t="shared" si="4"/>
        <v>165</v>
      </c>
      <c r="Q17">
        <f t="shared" si="5"/>
        <v>21.25</v>
      </c>
    </row>
    <row r="18" spans="2:17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 s="1">
        <v>250</v>
      </c>
    </row>
    <row r="19" spans="2:17" x14ac:dyDescent="0.25">
      <c r="H19" s="1"/>
    </row>
    <row r="20" spans="2:17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21.25</v>
      </c>
      <c r="I20" s="1"/>
      <c r="J20" s="1"/>
    </row>
    <row r="21" spans="2:17" x14ac:dyDescent="0.25">
      <c r="C21" s="4">
        <v>106.25</v>
      </c>
      <c r="D21" s="4">
        <v>61.25</v>
      </c>
      <c r="E21" s="4">
        <v>46.25</v>
      </c>
      <c r="F21" s="14">
        <v>36.25</v>
      </c>
      <c r="G21" s="14">
        <v>21.25</v>
      </c>
      <c r="H21" s="1"/>
      <c r="I21" s="1"/>
      <c r="J21" s="1"/>
    </row>
    <row r="23" spans="2:17" x14ac:dyDescent="0.25">
      <c r="C23">
        <f>250/(4/2)^0.6</f>
        <v>164.93848884661179</v>
      </c>
    </row>
    <row r="24" spans="2:17" x14ac:dyDescent="0.25">
      <c r="C24">
        <f>250/(4/1)^0.6</f>
        <v>108.81882041201551</v>
      </c>
    </row>
    <row r="25" spans="2:17" x14ac:dyDescent="0.25">
      <c r="C25">
        <f>250/(4/0.6)^0.6</f>
        <v>80.093037438420168</v>
      </c>
    </row>
    <row r="26" spans="2:17" x14ac:dyDescent="0.25">
      <c r="C26">
        <f>250/(4/0.4)^0.6</f>
        <v>62.7971607877395</v>
      </c>
    </row>
    <row r="27" spans="2:17" x14ac:dyDescent="0.25">
      <c r="C27">
        <f>250/(4/3)^0.6</f>
        <v>210.36658977116241</v>
      </c>
    </row>
    <row r="28" spans="2:17" x14ac:dyDescent="0.25">
      <c r="C28">
        <f>250/(4/2.6)^0.6</f>
        <v>193.0580977479357</v>
      </c>
    </row>
    <row r="29" spans="2:17" x14ac:dyDescent="0.25">
      <c r="C29">
        <f>250/(4/2.4)^0.6</f>
        <v>184.00548070445831</v>
      </c>
    </row>
    <row r="30" spans="2:17" x14ac:dyDescent="0.25">
      <c r="C30">
        <f>250/(4/1.6)^0.6</f>
        <v>144.26999059072133</v>
      </c>
    </row>
    <row r="31" spans="2:17" x14ac:dyDescent="0.25">
      <c r="C31">
        <f>250/(4/1.4)^0.6</f>
        <v>133.1621612650888</v>
      </c>
    </row>
    <row r="32" spans="2:17" x14ac:dyDescent="0.25">
      <c r="C32">
        <f>250/(4/1)^0.6</f>
        <v>108.81882041201551</v>
      </c>
    </row>
    <row r="33" spans="3:3" x14ac:dyDescent="0.25">
      <c r="C33">
        <f>250/(4/3.6)^0.6</f>
        <v>234.68509833989233</v>
      </c>
    </row>
    <row r="34" spans="3:3" x14ac:dyDescent="0.25">
      <c r="C34">
        <f>250/(4/3.4)^0.6</f>
        <v>226.77300975481367</v>
      </c>
    </row>
    <row r="35" spans="3:3" x14ac:dyDescent="0.25">
      <c r="C35">
        <f>250/(4/3)^0.6</f>
        <v>210.36658977116241</v>
      </c>
    </row>
    <row r="36" spans="3:3" x14ac:dyDescent="0.25">
      <c r="C36">
        <f>250/(4/2)^0.6</f>
        <v>164.93848884661179</v>
      </c>
    </row>
  </sheetData>
  <sortState ref="Q20:Q33">
    <sortCondition descending="1" ref="Q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105</v>
      </c>
    </row>
    <row r="3" spans="1:5" x14ac:dyDescent="0.25">
      <c r="A3" s="6" t="s">
        <v>106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107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21.25</v>
      </c>
      <c r="E16" s="9">
        <v>27.5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106.25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61.25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46.25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36.25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104</v>
      </c>
      <c r="D25" s="9">
        <v>21.25</v>
      </c>
      <c r="E25" s="9">
        <v>27.5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82</v>
      </c>
      <c r="C30" s="8" t="s">
        <v>8</v>
      </c>
      <c r="D30" s="10">
        <v>213.75</v>
      </c>
      <c r="E30" s="8" t="s">
        <v>108</v>
      </c>
      <c r="F30" s="8" t="s">
        <v>45</v>
      </c>
      <c r="G30" s="8">
        <v>0</v>
      </c>
    </row>
    <row r="31" spans="1:7" x14ac:dyDescent="0.25">
      <c r="B31" s="8" t="s">
        <v>83</v>
      </c>
      <c r="C31" s="8" t="s">
        <v>19</v>
      </c>
      <c r="D31" s="10">
        <v>203.75</v>
      </c>
      <c r="E31" s="8" t="s">
        <v>109</v>
      </c>
      <c r="F31" s="8" t="s">
        <v>45</v>
      </c>
      <c r="G31" s="8">
        <v>0</v>
      </c>
    </row>
    <row r="32" spans="1:7" x14ac:dyDescent="0.25">
      <c r="B32" s="8" t="s">
        <v>84</v>
      </c>
      <c r="C32" s="8" t="s">
        <v>20</v>
      </c>
      <c r="D32" s="10">
        <v>188.75</v>
      </c>
      <c r="E32" s="8" t="s">
        <v>110</v>
      </c>
      <c r="F32" s="8" t="s">
        <v>45</v>
      </c>
      <c r="G32" s="8">
        <v>0</v>
      </c>
    </row>
    <row r="33" spans="2:7" x14ac:dyDescent="0.25">
      <c r="B33" s="8" t="s">
        <v>85</v>
      </c>
      <c r="C33" s="8" t="s">
        <v>17</v>
      </c>
      <c r="D33" s="10">
        <v>143.75</v>
      </c>
      <c r="E33" s="8" t="s">
        <v>111</v>
      </c>
      <c r="F33" s="8" t="s">
        <v>45</v>
      </c>
      <c r="G33" s="8">
        <v>0</v>
      </c>
    </row>
    <row r="34" spans="2:7" x14ac:dyDescent="0.25">
      <c r="B34" s="8" t="s">
        <v>70</v>
      </c>
      <c r="C34" s="8" t="s">
        <v>18</v>
      </c>
      <c r="D34" s="10">
        <v>250</v>
      </c>
      <c r="E34" s="8" t="s">
        <v>71</v>
      </c>
      <c r="F34" s="8" t="s">
        <v>45</v>
      </c>
      <c r="G34" s="8">
        <v>0</v>
      </c>
    </row>
    <row r="35" spans="2:7" x14ac:dyDescent="0.25">
      <c r="B35" s="8" t="s">
        <v>72</v>
      </c>
      <c r="C35" s="8" t="s">
        <v>3</v>
      </c>
      <c r="D35" s="10">
        <v>133.75</v>
      </c>
      <c r="E35" s="8" t="s">
        <v>88</v>
      </c>
      <c r="F35" s="8" t="s">
        <v>46</v>
      </c>
      <c r="G35" s="8">
        <v>31.25</v>
      </c>
    </row>
    <row r="36" spans="2:7" x14ac:dyDescent="0.25">
      <c r="B36" s="8" t="s">
        <v>73</v>
      </c>
      <c r="C36" s="8" t="s">
        <v>4</v>
      </c>
      <c r="D36" s="10">
        <v>88.75</v>
      </c>
      <c r="E36" s="8" t="s">
        <v>89</v>
      </c>
      <c r="F36" s="8" t="s">
        <v>46</v>
      </c>
      <c r="G36" s="8">
        <v>21.25</v>
      </c>
    </row>
    <row r="37" spans="2:7" x14ac:dyDescent="0.25">
      <c r="B37" s="8" t="s">
        <v>74</v>
      </c>
      <c r="C37" s="8" t="s">
        <v>5</v>
      </c>
      <c r="D37" s="10">
        <v>73.75</v>
      </c>
      <c r="E37" s="8" t="s">
        <v>90</v>
      </c>
      <c r="F37" s="8" t="s">
        <v>46</v>
      </c>
      <c r="G37" s="8">
        <v>6.25</v>
      </c>
    </row>
    <row r="38" spans="2:7" x14ac:dyDescent="0.25">
      <c r="B38" s="8" t="s">
        <v>75</v>
      </c>
      <c r="C38" s="8" t="s">
        <v>12</v>
      </c>
      <c r="D38" s="10">
        <v>63.75</v>
      </c>
      <c r="E38" s="8" t="s">
        <v>91</v>
      </c>
      <c r="F38" s="8" t="s">
        <v>46</v>
      </c>
      <c r="G38" s="8">
        <v>1.25</v>
      </c>
    </row>
    <row r="39" spans="2:7" x14ac:dyDescent="0.25">
      <c r="B39" s="8" t="s">
        <v>76</v>
      </c>
      <c r="C39" s="8" t="s">
        <v>6</v>
      </c>
      <c r="D39" s="10">
        <v>195</v>
      </c>
      <c r="E39" s="8" t="s">
        <v>92</v>
      </c>
      <c r="F39" s="8" t="s">
        <v>46</v>
      </c>
      <c r="G39" s="8">
        <v>15</v>
      </c>
    </row>
    <row r="40" spans="2:7" x14ac:dyDescent="0.25">
      <c r="B40" s="8" t="s">
        <v>77</v>
      </c>
      <c r="C40" s="8" t="s">
        <v>7</v>
      </c>
      <c r="D40" s="10">
        <v>180</v>
      </c>
      <c r="E40" s="8" t="s">
        <v>93</v>
      </c>
      <c r="F40" s="8" t="s">
        <v>46</v>
      </c>
      <c r="G40" s="8">
        <v>15</v>
      </c>
    </row>
    <row r="41" spans="2:7" x14ac:dyDescent="0.25">
      <c r="B41" s="8" t="s">
        <v>78</v>
      </c>
      <c r="C41" s="8" t="s">
        <v>14</v>
      </c>
      <c r="D41" s="10">
        <v>170</v>
      </c>
      <c r="E41" s="8" t="s">
        <v>94</v>
      </c>
      <c r="F41" s="8" t="s">
        <v>46</v>
      </c>
      <c r="G41" s="8">
        <v>15</v>
      </c>
    </row>
    <row r="42" spans="2:7" x14ac:dyDescent="0.25">
      <c r="B42" s="8" t="s">
        <v>79</v>
      </c>
      <c r="C42" s="8" t="s">
        <v>13</v>
      </c>
      <c r="D42" s="10">
        <v>135</v>
      </c>
      <c r="E42" s="8" t="s">
        <v>95</v>
      </c>
      <c r="F42" s="8" t="s">
        <v>46</v>
      </c>
      <c r="G42" s="8">
        <v>10</v>
      </c>
    </row>
    <row r="43" spans="2:7" x14ac:dyDescent="0.25">
      <c r="B43" s="8" t="s">
        <v>80</v>
      </c>
      <c r="C43" s="8" t="s">
        <v>15</v>
      </c>
      <c r="D43" s="10">
        <v>125</v>
      </c>
      <c r="E43" s="8" t="s">
        <v>96</v>
      </c>
      <c r="F43" s="8" t="s">
        <v>46</v>
      </c>
      <c r="G43" s="8">
        <v>10</v>
      </c>
    </row>
    <row r="44" spans="2:7" ht="15.75" thickBot="1" x14ac:dyDescent="0.3">
      <c r="B44" s="7" t="s">
        <v>81</v>
      </c>
      <c r="C44" s="7" t="s">
        <v>16</v>
      </c>
      <c r="D44" s="9">
        <v>110</v>
      </c>
      <c r="E44" s="7" t="s">
        <v>97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12.710937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105</v>
      </c>
    </row>
    <row r="3" spans="1:8" x14ac:dyDescent="0.25">
      <c r="A3" s="6" t="s">
        <v>106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104</v>
      </c>
      <c r="D13" s="7">
        <v>27.5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82</v>
      </c>
      <c r="C18" s="8" t="s">
        <v>8</v>
      </c>
      <c r="D18" s="8">
        <v>213.75</v>
      </c>
      <c r="E18" s="8">
        <v>0.33333333333333331</v>
      </c>
      <c r="F18" s="8">
        <v>213.75</v>
      </c>
      <c r="G18" s="8">
        <v>0</v>
      </c>
      <c r="H18" s="8">
        <v>3.75</v>
      </c>
    </row>
    <row r="19" spans="2:8" x14ac:dyDescent="0.25">
      <c r="B19" s="8" t="s">
        <v>83</v>
      </c>
      <c r="C19" s="8" t="s">
        <v>19</v>
      </c>
      <c r="D19" s="8">
        <v>203.75</v>
      </c>
      <c r="E19" s="8">
        <v>0.33333333333333331</v>
      </c>
      <c r="F19" s="8">
        <v>203.75</v>
      </c>
      <c r="G19" s="8">
        <v>0</v>
      </c>
      <c r="H19" s="8">
        <v>18.75</v>
      </c>
    </row>
    <row r="20" spans="2:8" x14ac:dyDescent="0.25">
      <c r="B20" s="8" t="s">
        <v>84</v>
      </c>
      <c r="C20" s="8" t="s">
        <v>20</v>
      </c>
      <c r="D20" s="8">
        <v>188.75</v>
      </c>
      <c r="E20" s="8">
        <v>-0.66666666666666674</v>
      </c>
      <c r="F20" s="8">
        <v>188.75</v>
      </c>
      <c r="G20" s="8">
        <v>0</v>
      </c>
      <c r="H20" s="8">
        <v>3.7499999999999996</v>
      </c>
    </row>
    <row r="21" spans="2:8" x14ac:dyDescent="0.25">
      <c r="B21" s="8" t="s">
        <v>85</v>
      </c>
      <c r="C21" s="8" t="s">
        <v>17</v>
      </c>
      <c r="D21" s="8">
        <v>143.75</v>
      </c>
      <c r="E21" s="8">
        <v>-0.66666666666666663</v>
      </c>
      <c r="F21" s="8">
        <v>143.75</v>
      </c>
      <c r="G21" s="8">
        <v>0</v>
      </c>
      <c r="H21" s="8">
        <v>3.75</v>
      </c>
    </row>
    <row r="22" spans="2:8" x14ac:dyDescent="0.25">
      <c r="B22" s="8" t="s">
        <v>70</v>
      </c>
      <c r="C22" s="8" t="s">
        <v>18</v>
      </c>
      <c r="D22" s="8">
        <v>250</v>
      </c>
      <c r="E22" s="8">
        <v>0</v>
      </c>
      <c r="F22" s="8">
        <v>250</v>
      </c>
      <c r="G22" s="8">
        <v>0</v>
      </c>
      <c r="H22" s="8">
        <v>1E+30</v>
      </c>
    </row>
    <row r="23" spans="2:8" x14ac:dyDescent="0.25">
      <c r="B23" s="8" t="s">
        <v>72</v>
      </c>
      <c r="C23" s="8" t="s">
        <v>3</v>
      </c>
      <c r="D23" s="8">
        <v>133.75</v>
      </c>
      <c r="E23" s="8">
        <v>0</v>
      </c>
      <c r="F23" s="8">
        <v>165</v>
      </c>
      <c r="G23" s="8">
        <v>1E+30</v>
      </c>
      <c r="H23" s="8">
        <v>31.25</v>
      </c>
    </row>
    <row r="24" spans="2:8" x14ac:dyDescent="0.25">
      <c r="B24" s="8" t="s">
        <v>73</v>
      </c>
      <c r="C24" s="8" t="s">
        <v>4</v>
      </c>
      <c r="D24" s="8">
        <v>88.75</v>
      </c>
      <c r="E24" s="8">
        <v>0</v>
      </c>
      <c r="F24" s="8">
        <v>110</v>
      </c>
      <c r="G24" s="8">
        <v>1E+30</v>
      </c>
      <c r="H24" s="8">
        <v>21.25</v>
      </c>
    </row>
    <row r="25" spans="2:8" x14ac:dyDescent="0.25">
      <c r="B25" s="8" t="s">
        <v>74</v>
      </c>
      <c r="C25" s="8" t="s">
        <v>5</v>
      </c>
      <c r="D25" s="8">
        <v>73.75</v>
      </c>
      <c r="E25" s="8">
        <v>0</v>
      </c>
      <c r="F25" s="8">
        <v>80</v>
      </c>
      <c r="G25" s="8">
        <v>1E+30</v>
      </c>
      <c r="H25" s="8">
        <v>6.25</v>
      </c>
    </row>
    <row r="26" spans="2:8" x14ac:dyDescent="0.25">
      <c r="B26" s="8" t="s">
        <v>75</v>
      </c>
      <c r="C26" s="8" t="s">
        <v>12</v>
      </c>
      <c r="D26" s="8">
        <v>63.75</v>
      </c>
      <c r="E26" s="8">
        <v>0</v>
      </c>
      <c r="F26" s="8">
        <v>65</v>
      </c>
      <c r="G26" s="8">
        <v>1E+30</v>
      </c>
      <c r="H26" s="8">
        <v>1.25</v>
      </c>
    </row>
    <row r="27" spans="2:8" x14ac:dyDescent="0.25">
      <c r="B27" s="8" t="s">
        <v>76</v>
      </c>
      <c r="C27" s="8" t="s">
        <v>6</v>
      </c>
      <c r="D27" s="8">
        <v>195</v>
      </c>
      <c r="E27" s="8">
        <v>0</v>
      </c>
      <c r="F27" s="8">
        <v>210</v>
      </c>
      <c r="G27" s="8">
        <v>1E+30</v>
      </c>
      <c r="H27" s="8">
        <v>15</v>
      </c>
    </row>
    <row r="28" spans="2:8" x14ac:dyDescent="0.25">
      <c r="B28" s="8" t="s">
        <v>77</v>
      </c>
      <c r="C28" s="8" t="s">
        <v>7</v>
      </c>
      <c r="D28" s="8">
        <v>180</v>
      </c>
      <c r="E28" s="8">
        <v>0</v>
      </c>
      <c r="F28" s="8">
        <v>195</v>
      </c>
      <c r="G28" s="8">
        <v>1E+30</v>
      </c>
      <c r="H28" s="8">
        <v>15</v>
      </c>
    </row>
    <row r="29" spans="2:8" x14ac:dyDescent="0.25">
      <c r="B29" s="8" t="s">
        <v>78</v>
      </c>
      <c r="C29" s="8" t="s">
        <v>14</v>
      </c>
      <c r="D29" s="8">
        <v>170</v>
      </c>
      <c r="E29" s="8">
        <v>0</v>
      </c>
      <c r="F29" s="8">
        <v>185</v>
      </c>
      <c r="G29" s="8">
        <v>1E+30</v>
      </c>
      <c r="H29" s="8">
        <v>15</v>
      </c>
    </row>
    <row r="30" spans="2:8" x14ac:dyDescent="0.25">
      <c r="B30" s="8" t="s">
        <v>79</v>
      </c>
      <c r="C30" s="8" t="s">
        <v>13</v>
      </c>
      <c r="D30" s="8">
        <v>135</v>
      </c>
      <c r="E30" s="8">
        <v>0</v>
      </c>
      <c r="F30" s="8">
        <v>145</v>
      </c>
      <c r="G30" s="8">
        <v>1E+30</v>
      </c>
      <c r="H30" s="8">
        <v>10</v>
      </c>
    </row>
    <row r="31" spans="2:8" x14ac:dyDescent="0.25">
      <c r="B31" s="8" t="s">
        <v>80</v>
      </c>
      <c r="C31" s="8" t="s">
        <v>15</v>
      </c>
      <c r="D31" s="8">
        <v>125</v>
      </c>
      <c r="E31" s="8">
        <v>0</v>
      </c>
      <c r="F31" s="8">
        <v>135</v>
      </c>
      <c r="G31" s="8">
        <v>1E+30</v>
      </c>
      <c r="H31" s="8">
        <v>10</v>
      </c>
    </row>
    <row r="32" spans="2:8" ht="15.75" thickBot="1" x14ac:dyDescent="0.3">
      <c r="B32" s="7" t="s">
        <v>81</v>
      </c>
      <c r="C32" s="7" t="s">
        <v>16</v>
      </c>
      <c r="D32" s="7">
        <v>110</v>
      </c>
      <c r="E32" s="7">
        <v>1</v>
      </c>
      <c r="F32" s="7">
        <v>110</v>
      </c>
      <c r="G32" s="7">
        <v>1.25</v>
      </c>
      <c r="H32" s="7">
        <v>27.5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abSelected="1" topLeftCell="A3" workbookViewId="0">
      <selection activeCell="R14" sqref="R14"/>
    </sheetView>
  </sheetViews>
  <sheetFormatPr defaultRowHeight="15" x14ac:dyDescent="0.25"/>
  <cols>
    <col min="1" max="1" width="5.85546875" customWidth="1"/>
    <col min="9" max="9" width="4.7109375" customWidth="1"/>
    <col min="10" max="10" width="6.7109375" customWidth="1"/>
  </cols>
  <sheetData>
    <row r="1" spans="2:19" x14ac:dyDescent="0.25">
      <c r="B1" t="s">
        <v>86</v>
      </c>
    </row>
    <row r="2" spans="2:19" x14ac:dyDescent="0.25">
      <c r="N2" t="s">
        <v>136</v>
      </c>
    </row>
    <row r="3" spans="2:19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104</v>
      </c>
      <c r="H3" s="1"/>
      <c r="I3" s="1"/>
      <c r="J3" s="1"/>
      <c r="K3" s="1"/>
      <c r="M3" s="1" t="s">
        <v>137</v>
      </c>
      <c r="N3" t="s">
        <v>140</v>
      </c>
      <c r="O3" s="1" t="s">
        <v>138</v>
      </c>
      <c r="P3" s="1" t="s">
        <v>63</v>
      </c>
      <c r="Q3" s="1" t="s">
        <v>141</v>
      </c>
      <c r="R3" s="1" t="s">
        <v>139</v>
      </c>
    </row>
    <row r="4" spans="2:19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133.75</v>
      </c>
      <c r="I4" s="3" t="s">
        <v>66</v>
      </c>
      <c r="J4" s="1">
        <v>165</v>
      </c>
      <c r="K4" s="1"/>
      <c r="L4" s="1">
        <f>+J4-H4</f>
        <v>31.25</v>
      </c>
      <c r="M4" s="1">
        <v>0</v>
      </c>
      <c r="N4" s="1">
        <f>3/12</f>
        <v>0.25</v>
      </c>
      <c r="O4" s="1">
        <v>65</v>
      </c>
      <c r="P4" s="1">
        <v>0</v>
      </c>
      <c r="Q4" s="1">
        <f>+O4-P4</f>
        <v>65</v>
      </c>
      <c r="R4">
        <f>+Q4*N4</f>
        <v>16.25</v>
      </c>
    </row>
    <row r="5" spans="2:19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88.75</v>
      </c>
      <c r="I5" s="3" t="s">
        <v>66</v>
      </c>
      <c r="J5" s="1">
        <v>110</v>
      </c>
      <c r="K5" s="1"/>
      <c r="L5" s="1">
        <f t="shared" ref="L5:L13" si="1">+J5-H5</f>
        <v>21.25</v>
      </c>
      <c r="M5" s="1">
        <v>1</v>
      </c>
      <c r="N5" s="1">
        <f>1/12</f>
        <v>8.3333333333333329E-2</v>
      </c>
      <c r="O5" s="1">
        <v>185</v>
      </c>
      <c r="P5" s="1">
        <v>165</v>
      </c>
      <c r="Q5" s="1">
        <f t="shared" ref="Q5:Q11" si="2">+O5-P5</f>
        <v>20</v>
      </c>
      <c r="R5">
        <f t="shared" ref="R5:R11" si="3">+Q5*N5</f>
        <v>1.6666666666666665</v>
      </c>
    </row>
    <row r="6" spans="2:19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73.75</v>
      </c>
      <c r="I6" s="3" t="s">
        <v>66</v>
      </c>
      <c r="J6" s="1">
        <v>80</v>
      </c>
      <c r="K6" s="1"/>
      <c r="L6" s="1">
        <f t="shared" si="1"/>
        <v>6.25</v>
      </c>
      <c r="M6" s="1">
        <v>2</v>
      </c>
      <c r="N6" s="1">
        <f t="shared" ref="N6:N10" si="4">1/12</f>
        <v>8.3333333333333329E-2</v>
      </c>
      <c r="O6" s="1">
        <v>135</v>
      </c>
      <c r="P6" s="1">
        <v>110</v>
      </c>
      <c r="Q6" s="1">
        <f t="shared" si="2"/>
        <v>25</v>
      </c>
      <c r="R6">
        <f t="shared" si="3"/>
        <v>2.083333333333333</v>
      </c>
    </row>
    <row r="7" spans="2:19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63.75</v>
      </c>
      <c r="I7" s="3" t="s">
        <v>66</v>
      </c>
      <c r="J7" s="1">
        <v>65</v>
      </c>
      <c r="K7" s="1"/>
      <c r="L7" s="1">
        <f t="shared" si="1"/>
        <v>1.25</v>
      </c>
      <c r="M7" s="1">
        <v>3</v>
      </c>
      <c r="N7" s="1">
        <f t="shared" si="4"/>
        <v>8.3333333333333329E-2</v>
      </c>
      <c r="O7" s="1">
        <v>110</v>
      </c>
      <c r="P7" s="1">
        <v>80</v>
      </c>
      <c r="Q7" s="1">
        <f t="shared" si="2"/>
        <v>30</v>
      </c>
      <c r="R7">
        <f t="shared" si="3"/>
        <v>2.5</v>
      </c>
    </row>
    <row r="8" spans="2:19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195</v>
      </c>
      <c r="I8" s="3" t="s">
        <v>66</v>
      </c>
      <c r="J8" s="1">
        <v>210</v>
      </c>
      <c r="K8" s="1"/>
      <c r="L8" s="1">
        <f t="shared" si="1"/>
        <v>15</v>
      </c>
      <c r="M8" s="1">
        <v>12</v>
      </c>
      <c r="N8" s="1">
        <f t="shared" si="4"/>
        <v>8.3333333333333329E-2</v>
      </c>
      <c r="O8" s="1">
        <v>225</v>
      </c>
      <c r="P8" s="1">
        <v>210</v>
      </c>
      <c r="Q8" s="1">
        <f t="shared" si="2"/>
        <v>15</v>
      </c>
      <c r="R8">
        <f t="shared" si="3"/>
        <v>1.25</v>
      </c>
    </row>
    <row r="9" spans="2:19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180</v>
      </c>
      <c r="I9" s="3" t="s">
        <v>66</v>
      </c>
      <c r="J9" s="1">
        <v>195</v>
      </c>
      <c r="K9" s="1"/>
      <c r="L9" s="1">
        <f t="shared" si="1"/>
        <v>15</v>
      </c>
      <c r="M9" s="1">
        <v>13</v>
      </c>
      <c r="N9" s="1">
        <f t="shared" si="4"/>
        <v>8.3333333333333329E-2</v>
      </c>
      <c r="O9" s="1">
        <v>210</v>
      </c>
      <c r="P9" s="1">
        <v>195</v>
      </c>
      <c r="Q9" s="1">
        <f t="shared" si="2"/>
        <v>15</v>
      </c>
      <c r="R9">
        <f t="shared" si="3"/>
        <v>1.25</v>
      </c>
    </row>
    <row r="10" spans="2:19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170</v>
      </c>
      <c r="I10" s="3" t="s">
        <v>66</v>
      </c>
      <c r="J10" s="1">
        <v>185</v>
      </c>
      <c r="K10" s="1"/>
      <c r="L10" s="1">
        <f t="shared" si="1"/>
        <v>15</v>
      </c>
      <c r="M10" s="1">
        <v>23</v>
      </c>
      <c r="N10" s="1">
        <f t="shared" si="4"/>
        <v>8.3333333333333329E-2</v>
      </c>
      <c r="O10" s="1">
        <v>165</v>
      </c>
      <c r="P10" s="1">
        <v>145</v>
      </c>
      <c r="Q10" s="1">
        <f t="shared" si="2"/>
        <v>20</v>
      </c>
      <c r="R10">
        <f t="shared" si="3"/>
        <v>1.6666666666666665</v>
      </c>
    </row>
    <row r="11" spans="2:19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135</v>
      </c>
      <c r="I11" s="3" t="s">
        <v>66</v>
      </c>
      <c r="J11" s="1">
        <v>145</v>
      </c>
      <c r="K11" s="1"/>
      <c r="L11" s="1">
        <f t="shared" si="1"/>
        <v>10</v>
      </c>
      <c r="M11" s="1">
        <v>123</v>
      </c>
      <c r="N11" s="1">
        <f>3/12</f>
        <v>0.25</v>
      </c>
      <c r="O11" s="1">
        <v>250</v>
      </c>
      <c r="P11" s="1">
        <v>235</v>
      </c>
      <c r="Q11" s="1">
        <f t="shared" si="2"/>
        <v>15</v>
      </c>
      <c r="R11">
        <f t="shared" si="3"/>
        <v>3.75</v>
      </c>
    </row>
    <row r="12" spans="2:19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125</v>
      </c>
      <c r="I12" s="3" t="s">
        <v>66</v>
      </c>
      <c r="J12" s="1">
        <v>135</v>
      </c>
      <c r="K12" s="1"/>
      <c r="L12" s="1">
        <f t="shared" si="1"/>
        <v>10</v>
      </c>
      <c r="N12" s="1"/>
      <c r="O12" s="1"/>
      <c r="P12" s="1"/>
      <c r="Q12" t="s">
        <v>139</v>
      </c>
      <c r="R12">
        <f>SUM(R4:R11)</f>
        <v>30.416666666666668</v>
      </c>
      <c r="S12">
        <f>+R12/K26</f>
        <v>0.12166666666666667</v>
      </c>
    </row>
    <row r="13" spans="2:19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110</v>
      </c>
      <c r="I13" s="3" t="s">
        <v>66</v>
      </c>
      <c r="J13" s="1">
        <v>110</v>
      </c>
      <c r="K13" s="1"/>
      <c r="L13" s="1">
        <f t="shared" si="1"/>
        <v>0</v>
      </c>
      <c r="N13" s="1">
        <f>SUM(N4:N11)</f>
        <v>1</v>
      </c>
      <c r="O13" s="1"/>
      <c r="P13" s="1"/>
      <c r="R13">
        <f>+J7-R12</f>
        <v>34.583333333333329</v>
      </c>
    </row>
    <row r="14" spans="2:19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K14" s="1">
        <v>235</v>
      </c>
      <c r="L14" s="1">
        <f>235-Folha1!H20</f>
        <v>213.75</v>
      </c>
      <c r="N14" t="s">
        <v>142</v>
      </c>
    </row>
    <row r="15" spans="2:19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K15" s="1">
        <v>225</v>
      </c>
      <c r="L15" s="1">
        <f>165-Folha1!H20</f>
        <v>143.75</v>
      </c>
      <c r="M15" s="1" t="s">
        <v>137</v>
      </c>
      <c r="N15" t="s">
        <v>140</v>
      </c>
      <c r="O15" s="1" t="s">
        <v>143</v>
      </c>
      <c r="P15" s="1" t="s">
        <v>63</v>
      </c>
      <c r="Q15" s="1" t="s">
        <v>141</v>
      </c>
      <c r="R15" s="1" t="s">
        <v>139</v>
      </c>
    </row>
    <row r="16" spans="2:19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K16" s="1">
        <v>210</v>
      </c>
      <c r="L16" s="1">
        <f>210-Folha1!H20</f>
        <v>188.75</v>
      </c>
      <c r="M16" s="1">
        <v>0</v>
      </c>
      <c r="N16" s="1">
        <f>3/12</f>
        <v>0.25</v>
      </c>
      <c r="O16" s="1">
        <v>80</v>
      </c>
      <c r="P16" s="1">
        <v>0</v>
      </c>
      <c r="Q16" s="1">
        <f>+O16-P16</f>
        <v>80</v>
      </c>
      <c r="R16">
        <f>+Q16*N16</f>
        <v>20</v>
      </c>
    </row>
    <row r="17" spans="2:19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K17" s="1">
        <v>165</v>
      </c>
      <c r="L17" s="1">
        <f>165-Folha1!H20</f>
        <v>143.75</v>
      </c>
      <c r="M17" s="1">
        <v>1</v>
      </c>
      <c r="N17" s="1">
        <f>1/12</f>
        <v>8.3333333333333329E-2</v>
      </c>
      <c r="O17" s="1">
        <v>195</v>
      </c>
      <c r="P17" s="1">
        <v>165</v>
      </c>
      <c r="Q17" s="1">
        <f t="shared" ref="Q17:Q23" si="5">+O17-P17</f>
        <v>30</v>
      </c>
      <c r="R17">
        <f t="shared" ref="R17:R23" si="6">+Q17*N17</f>
        <v>2.5</v>
      </c>
    </row>
    <row r="18" spans="2:19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>
        <v>250</v>
      </c>
      <c r="M18" s="1">
        <v>2</v>
      </c>
      <c r="N18" s="1">
        <f t="shared" ref="N18:N22" si="7">1/12</f>
        <v>8.3333333333333329E-2</v>
      </c>
      <c r="O18" s="1">
        <v>145</v>
      </c>
      <c r="P18" s="1">
        <v>110</v>
      </c>
      <c r="Q18" s="1">
        <f t="shared" si="5"/>
        <v>35</v>
      </c>
      <c r="R18">
        <f t="shared" si="6"/>
        <v>2.9166666666666665</v>
      </c>
    </row>
    <row r="19" spans="2:19" x14ac:dyDescent="0.25">
      <c r="H19" s="1"/>
      <c r="M19" s="1">
        <v>4</v>
      </c>
      <c r="N19" s="1">
        <f t="shared" si="7"/>
        <v>8.3333333333333329E-2</v>
      </c>
      <c r="O19" s="1">
        <v>110</v>
      </c>
      <c r="P19" s="1">
        <v>65</v>
      </c>
      <c r="Q19" s="1">
        <f t="shared" si="5"/>
        <v>45</v>
      </c>
      <c r="R19">
        <f t="shared" si="6"/>
        <v>3.75</v>
      </c>
    </row>
    <row r="20" spans="2:19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27.5</v>
      </c>
      <c r="I20" s="1"/>
      <c r="J20" s="1"/>
      <c r="K20" s="1"/>
      <c r="M20" s="1">
        <v>12</v>
      </c>
      <c r="N20" s="1">
        <f t="shared" si="7"/>
        <v>8.3333333333333329E-2</v>
      </c>
      <c r="O20" s="1">
        <v>235</v>
      </c>
      <c r="P20" s="1">
        <v>210</v>
      </c>
      <c r="Q20" s="1">
        <f t="shared" si="5"/>
        <v>25</v>
      </c>
      <c r="R20">
        <f t="shared" si="6"/>
        <v>2.083333333333333</v>
      </c>
    </row>
    <row r="21" spans="2:19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27.5</v>
      </c>
      <c r="H21" s="1"/>
      <c r="I21" s="1"/>
      <c r="J21" s="1"/>
      <c r="K21" s="1"/>
      <c r="M21" s="1">
        <v>14</v>
      </c>
      <c r="N21" s="1">
        <f t="shared" si="7"/>
        <v>8.3333333333333329E-2</v>
      </c>
      <c r="O21" s="1">
        <v>210</v>
      </c>
      <c r="P21" s="1">
        <v>185</v>
      </c>
      <c r="Q21" s="1">
        <f t="shared" si="5"/>
        <v>25</v>
      </c>
      <c r="R21">
        <f t="shared" si="6"/>
        <v>2.083333333333333</v>
      </c>
    </row>
    <row r="22" spans="2:19" x14ac:dyDescent="0.25">
      <c r="C22" s="1">
        <f>+C21/$J$18</f>
        <v>0.42499999999999999</v>
      </c>
      <c r="D22" s="1">
        <f t="shared" ref="D22:F22" si="8">+D21/$J$18</f>
        <v>0.245</v>
      </c>
      <c r="E22" s="1">
        <f t="shared" si="8"/>
        <v>0.185</v>
      </c>
      <c r="F22" s="1">
        <f t="shared" si="8"/>
        <v>0.14499999999999999</v>
      </c>
      <c r="M22" s="1">
        <v>24</v>
      </c>
      <c r="N22" s="1">
        <f t="shared" si="7"/>
        <v>8.3333333333333329E-2</v>
      </c>
      <c r="O22" s="1">
        <v>165</v>
      </c>
      <c r="P22" s="1">
        <v>135</v>
      </c>
      <c r="Q22" s="1">
        <f t="shared" si="5"/>
        <v>30</v>
      </c>
      <c r="R22">
        <f t="shared" si="6"/>
        <v>2.5</v>
      </c>
    </row>
    <row r="23" spans="2:19" x14ac:dyDescent="0.25">
      <c r="C23">
        <f>+J4-C21</f>
        <v>58.75</v>
      </c>
      <c r="D23">
        <f>+J5-D21</f>
        <v>48.75</v>
      </c>
      <c r="E23">
        <f>+J6-E21</f>
        <v>33.75</v>
      </c>
      <c r="F23">
        <f>+J7-F21</f>
        <v>28.75</v>
      </c>
      <c r="M23" s="1">
        <v>124</v>
      </c>
      <c r="N23" s="1">
        <f>3/12</f>
        <v>0.25</v>
      </c>
      <c r="O23" s="1">
        <v>250</v>
      </c>
      <c r="P23" s="1">
        <v>225</v>
      </c>
      <c r="Q23" s="1">
        <f t="shared" si="5"/>
        <v>25</v>
      </c>
      <c r="R23">
        <f t="shared" si="6"/>
        <v>6.25</v>
      </c>
    </row>
    <row r="24" spans="2:19" x14ac:dyDescent="0.25">
      <c r="C24" t="s">
        <v>146</v>
      </c>
      <c r="N24" s="1"/>
      <c r="O24" s="1"/>
      <c r="P24" s="1"/>
      <c r="Q24" t="s">
        <v>139</v>
      </c>
      <c r="R24">
        <f>SUM(R16:R23)</f>
        <v>42.083333333333336</v>
      </c>
      <c r="S24">
        <f>+R24/K26</f>
        <v>0.16833333333333333</v>
      </c>
    </row>
    <row r="25" spans="2:19" x14ac:dyDescent="0.25">
      <c r="B25" s="1" t="s">
        <v>137</v>
      </c>
      <c r="C25" t="s">
        <v>140</v>
      </c>
      <c r="D25" s="1" t="s">
        <v>147</v>
      </c>
      <c r="E25" s="1" t="s">
        <v>63</v>
      </c>
      <c r="F25" s="1" t="s">
        <v>141</v>
      </c>
      <c r="G25" s="1" t="s">
        <v>139</v>
      </c>
      <c r="R25">
        <f>+J6-R24</f>
        <v>37.916666666666664</v>
      </c>
    </row>
    <row r="26" spans="2:19" x14ac:dyDescent="0.25">
      <c r="B26" s="1">
        <v>0</v>
      </c>
      <c r="C26" s="1">
        <f>3/12</f>
        <v>0.25</v>
      </c>
      <c r="D26" s="1">
        <v>165</v>
      </c>
      <c r="E26" s="1">
        <v>0</v>
      </c>
      <c r="F26" s="1">
        <f>+D26-E26</f>
        <v>165</v>
      </c>
      <c r="G26">
        <f>+F26*C26</f>
        <v>41.25</v>
      </c>
      <c r="K26">
        <f>+G34+R36+R24+R12</f>
        <v>250</v>
      </c>
      <c r="N26" t="s">
        <v>144</v>
      </c>
    </row>
    <row r="27" spans="2:19" x14ac:dyDescent="0.25">
      <c r="B27" s="1">
        <v>2</v>
      </c>
      <c r="C27" s="1">
        <f>1/12</f>
        <v>8.3333333333333329E-2</v>
      </c>
      <c r="D27" s="1">
        <v>210</v>
      </c>
      <c r="E27" s="1">
        <v>110</v>
      </c>
      <c r="F27" s="1">
        <f t="shared" ref="F27:F33" si="9">+D27-E27</f>
        <v>100</v>
      </c>
      <c r="G27">
        <f t="shared" ref="G27:G33" si="10">+F27*C27</f>
        <v>8.3333333333333321</v>
      </c>
      <c r="M27" s="1" t="s">
        <v>137</v>
      </c>
      <c r="N27" t="s">
        <v>140</v>
      </c>
      <c r="O27" s="1" t="s">
        <v>145</v>
      </c>
      <c r="P27" s="1" t="s">
        <v>63</v>
      </c>
      <c r="Q27" s="1" t="s">
        <v>141</v>
      </c>
      <c r="R27" s="1" t="s">
        <v>139</v>
      </c>
    </row>
    <row r="28" spans="2:19" x14ac:dyDescent="0.25">
      <c r="B28" s="1">
        <v>3</v>
      </c>
      <c r="C28" s="1">
        <f t="shared" ref="C28:C32" si="11">1/12</f>
        <v>8.3333333333333329E-2</v>
      </c>
      <c r="D28" s="1">
        <v>195</v>
      </c>
      <c r="E28" s="1">
        <v>80</v>
      </c>
      <c r="F28" s="1">
        <f t="shared" si="9"/>
        <v>115</v>
      </c>
      <c r="G28">
        <f t="shared" si="10"/>
        <v>9.5833333333333321</v>
      </c>
      <c r="M28" s="1">
        <v>0</v>
      </c>
      <c r="N28" s="1">
        <f>3/12</f>
        <v>0.25</v>
      </c>
      <c r="O28" s="1">
        <v>110</v>
      </c>
      <c r="P28" s="1">
        <v>0</v>
      </c>
      <c r="Q28" s="1">
        <f>+O28-P28</f>
        <v>110</v>
      </c>
      <c r="R28">
        <f>+Q28*N28</f>
        <v>27.5</v>
      </c>
    </row>
    <row r="29" spans="2:19" x14ac:dyDescent="0.25">
      <c r="B29" s="1">
        <v>4</v>
      </c>
      <c r="C29" s="1">
        <f t="shared" si="11"/>
        <v>8.3333333333333329E-2</v>
      </c>
      <c r="D29" s="1">
        <v>185</v>
      </c>
      <c r="E29" s="1">
        <v>65</v>
      </c>
      <c r="F29" s="1">
        <f t="shared" si="9"/>
        <v>120</v>
      </c>
      <c r="G29">
        <f t="shared" si="10"/>
        <v>10</v>
      </c>
      <c r="M29" s="1">
        <v>1</v>
      </c>
      <c r="N29" s="1">
        <f>1/12</f>
        <v>8.3333333333333329E-2</v>
      </c>
      <c r="O29" s="1">
        <v>210</v>
      </c>
      <c r="P29" s="1">
        <v>165</v>
      </c>
      <c r="Q29" s="1">
        <f t="shared" ref="Q29:Q35" si="12">+O29-P29</f>
        <v>45</v>
      </c>
      <c r="R29">
        <f t="shared" ref="R29:R35" si="13">+Q29*N29</f>
        <v>3.75</v>
      </c>
    </row>
    <row r="30" spans="2:19" x14ac:dyDescent="0.25">
      <c r="B30" s="1">
        <v>23</v>
      </c>
      <c r="C30" s="1">
        <f t="shared" si="11"/>
        <v>8.3333333333333329E-2</v>
      </c>
      <c r="D30" s="1">
        <v>235</v>
      </c>
      <c r="E30" s="1">
        <v>145</v>
      </c>
      <c r="F30" s="1">
        <f t="shared" si="9"/>
        <v>90</v>
      </c>
      <c r="G30">
        <f t="shared" si="10"/>
        <v>7.5</v>
      </c>
      <c r="M30" s="1">
        <v>3</v>
      </c>
      <c r="N30" s="1">
        <f t="shared" ref="N30:N34" si="14">1/12</f>
        <v>8.3333333333333329E-2</v>
      </c>
      <c r="O30" s="1">
        <v>145</v>
      </c>
      <c r="P30" s="1">
        <v>80</v>
      </c>
      <c r="Q30" s="1">
        <f t="shared" si="12"/>
        <v>65</v>
      </c>
      <c r="R30">
        <f t="shared" si="13"/>
        <v>5.4166666666666661</v>
      </c>
    </row>
    <row r="31" spans="2:19" x14ac:dyDescent="0.25">
      <c r="B31" s="1">
        <v>24</v>
      </c>
      <c r="C31" s="1">
        <f t="shared" si="11"/>
        <v>8.3333333333333329E-2</v>
      </c>
      <c r="D31" s="1">
        <v>225</v>
      </c>
      <c r="E31" s="1">
        <v>135</v>
      </c>
      <c r="F31" s="1">
        <f t="shared" si="9"/>
        <v>90</v>
      </c>
      <c r="G31">
        <f t="shared" si="10"/>
        <v>7.5</v>
      </c>
      <c r="M31" s="1">
        <v>4</v>
      </c>
      <c r="N31" s="1">
        <f t="shared" si="14"/>
        <v>8.3333333333333329E-2</v>
      </c>
      <c r="O31" s="1">
        <v>135</v>
      </c>
      <c r="P31" s="1">
        <v>65</v>
      </c>
      <c r="Q31" s="1">
        <f t="shared" si="12"/>
        <v>70</v>
      </c>
      <c r="R31">
        <f t="shared" si="13"/>
        <v>5.833333333333333</v>
      </c>
    </row>
    <row r="32" spans="2:19" x14ac:dyDescent="0.25">
      <c r="B32" s="1">
        <v>34</v>
      </c>
      <c r="C32" s="1">
        <f t="shared" si="11"/>
        <v>8.3333333333333329E-2</v>
      </c>
      <c r="D32" s="1">
        <v>210</v>
      </c>
      <c r="E32" s="1">
        <v>110</v>
      </c>
      <c r="F32" s="1">
        <f t="shared" si="9"/>
        <v>100</v>
      </c>
      <c r="G32">
        <f t="shared" si="10"/>
        <v>8.3333333333333321</v>
      </c>
      <c r="M32" s="1">
        <v>13</v>
      </c>
      <c r="N32" s="1">
        <f t="shared" si="14"/>
        <v>8.3333333333333329E-2</v>
      </c>
      <c r="O32" s="1">
        <v>235</v>
      </c>
      <c r="P32" s="1">
        <v>195</v>
      </c>
      <c r="Q32" s="1">
        <f t="shared" si="12"/>
        <v>40</v>
      </c>
      <c r="R32">
        <f t="shared" si="13"/>
        <v>3.333333333333333</v>
      </c>
    </row>
    <row r="33" spans="2:19" x14ac:dyDescent="0.25">
      <c r="B33" s="1">
        <v>234</v>
      </c>
      <c r="C33" s="1">
        <f>3/12</f>
        <v>0.25</v>
      </c>
      <c r="D33" s="1">
        <v>250</v>
      </c>
      <c r="E33" s="1">
        <v>165</v>
      </c>
      <c r="F33" s="1">
        <f t="shared" si="9"/>
        <v>85</v>
      </c>
      <c r="G33">
        <f t="shared" si="10"/>
        <v>21.25</v>
      </c>
      <c r="M33" s="1">
        <v>14</v>
      </c>
      <c r="N33" s="1">
        <f t="shared" si="14"/>
        <v>8.3333333333333329E-2</v>
      </c>
      <c r="O33" s="1">
        <v>225</v>
      </c>
      <c r="P33" s="1">
        <v>185</v>
      </c>
      <c r="Q33" s="1">
        <f t="shared" si="12"/>
        <v>40</v>
      </c>
      <c r="R33">
        <f t="shared" si="13"/>
        <v>3.333333333333333</v>
      </c>
    </row>
    <row r="34" spans="2:19" x14ac:dyDescent="0.25">
      <c r="C34" s="1"/>
      <c r="D34" s="1"/>
      <c r="E34" s="1"/>
      <c r="F34" t="s">
        <v>139</v>
      </c>
      <c r="G34">
        <f>SUM(G26:G33)</f>
        <v>113.74999999999999</v>
      </c>
      <c r="H34">
        <f>+G34/K26</f>
        <v>0.45499999999999996</v>
      </c>
      <c r="M34" s="1">
        <v>34</v>
      </c>
      <c r="N34" s="1">
        <f t="shared" si="14"/>
        <v>8.3333333333333329E-2</v>
      </c>
      <c r="O34" s="1">
        <v>165</v>
      </c>
      <c r="P34" s="1">
        <v>110</v>
      </c>
      <c r="Q34" s="1">
        <f t="shared" si="12"/>
        <v>55</v>
      </c>
      <c r="R34">
        <f t="shared" si="13"/>
        <v>4.583333333333333</v>
      </c>
    </row>
    <row r="35" spans="2:19" x14ac:dyDescent="0.25">
      <c r="G35">
        <f>+J4-G34</f>
        <v>51.250000000000014</v>
      </c>
      <c r="M35" s="1">
        <v>134</v>
      </c>
      <c r="N35" s="1">
        <f>3/12</f>
        <v>0.25</v>
      </c>
      <c r="O35" s="1">
        <v>250</v>
      </c>
      <c r="P35" s="1">
        <v>210</v>
      </c>
      <c r="Q35" s="1">
        <f t="shared" si="12"/>
        <v>40</v>
      </c>
      <c r="R35">
        <f t="shared" si="13"/>
        <v>10</v>
      </c>
    </row>
    <row r="36" spans="2:19" x14ac:dyDescent="0.25">
      <c r="N36" s="1"/>
      <c r="O36" s="1"/>
      <c r="P36" s="1"/>
      <c r="Q36" t="s">
        <v>139</v>
      </c>
      <c r="R36">
        <f>SUM(R28:R35)</f>
        <v>63.750000000000007</v>
      </c>
      <c r="S36">
        <f>+R36/K26</f>
        <v>0.255</v>
      </c>
    </row>
    <row r="37" spans="2:19" x14ac:dyDescent="0.25">
      <c r="R37">
        <f>+J5-R36</f>
        <v>46.249999999999993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115</v>
      </c>
    </row>
    <row r="3" spans="1:5" x14ac:dyDescent="0.25">
      <c r="A3" s="6" t="s">
        <v>116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107</v>
      </c>
    </row>
    <row r="9" spans="1:5" x14ac:dyDescent="0.25">
      <c r="A9" s="6" t="s">
        <v>26</v>
      </c>
    </row>
    <row r="10" spans="1:5" x14ac:dyDescent="0.25">
      <c r="B10" t="s">
        <v>114</v>
      </c>
    </row>
    <row r="11" spans="1:5" x14ac:dyDescent="0.25">
      <c r="B11" t="s">
        <v>27</v>
      </c>
    </row>
    <row r="14" spans="1:5" ht="15.75" thickBot="1" x14ac:dyDescent="0.3">
      <c r="A14" t="s">
        <v>87</v>
      </c>
    </row>
    <row r="15" spans="1:5" ht="15.75" thickBot="1" x14ac:dyDescent="0.3">
      <c r="B15" s="15" t="s">
        <v>28</v>
      </c>
      <c r="C15" s="15" t="s">
        <v>29</v>
      </c>
      <c r="D15" s="15" t="s">
        <v>30</v>
      </c>
      <c r="E15" s="15" t="s">
        <v>31</v>
      </c>
    </row>
    <row r="16" spans="1:5" ht="15.75" thickBot="1" x14ac:dyDescent="0.3">
      <c r="B16" s="7" t="s">
        <v>69</v>
      </c>
      <c r="C16" s="7" t="s">
        <v>10</v>
      </c>
      <c r="D16" s="9">
        <v>65</v>
      </c>
      <c r="E16" s="9">
        <v>28.75</v>
      </c>
    </row>
    <row r="19" spans="1:7" ht="15.75" thickBot="1" x14ac:dyDescent="0.3">
      <c r="A19" t="s">
        <v>32</v>
      </c>
    </row>
    <row r="20" spans="1:7" ht="15.75" thickBot="1" x14ac:dyDescent="0.3"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33</v>
      </c>
    </row>
    <row r="21" spans="1:7" x14ac:dyDescent="0.25">
      <c r="B21" s="8" t="s">
        <v>39</v>
      </c>
      <c r="C21" s="8" t="s">
        <v>0</v>
      </c>
      <c r="D21" s="10">
        <v>0</v>
      </c>
      <c r="E21" s="10">
        <v>106.25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0</v>
      </c>
      <c r="E22" s="10">
        <v>61.25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0</v>
      </c>
      <c r="E23" s="10">
        <v>46.25</v>
      </c>
      <c r="F23" s="8" t="s">
        <v>40</v>
      </c>
    </row>
    <row r="24" spans="1:7" x14ac:dyDescent="0.25">
      <c r="B24" s="8" t="s">
        <v>43</v>
      </c>
      <c r="C24" s="8" t="s">
        <v>11</v>
      </c>
      <c r="D24" s="10">
        <v>0</v>
      </c>
      <c r="E24" s="10">
        <v>36.25</v>
      </c>
      <c r="F24" s="8" t="s">
        <v>40</v>
      </c>
    </row>
    <row r="25" spans="1:7" ht="15.75" thickBot="1" x14ac:dyDescent="0.3">
      <c r="B25" s="7" t="s">
        <v>44</v>
      </c>
      <c r="C25" s="7" t="s">
        <v>112</v>
      </c>
      <c r="D25" s="9">
        <v>65</v>
      </c>
      <c r="E25" s="9">
        <v>28.75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5" t="s">
        <v>28</v>
      </c>
      <c r="C29" s="15" t="s">
        <v>29</v>
      </c>
      <c r="D29" s="15" t="s">
        <v>35</v>
      </c>
      <c r="E29" s="15" t="s">
        <v>36</v>
      </c>
      <c r="F29" s="15" t="s">
        <v>37</v>
      </c>
      <c r="G29" s="15" t="s">
        <v>38</v>
      </c>
    </row>
    <row r="30" spans="1:7" x14ac:dyDescent="0.25">
      <c r="B30" s="8" t="s">
        <v>81</v>
      </c>
      <c r="C30" s="8" t="s">
        <v>16</v>
      </c>
      <c r="D30" s="10">
        <v>82.5</v>
      </c>
      <c r="E30" s="8" t="s">
        <v>117</v>
      </c>
      <c r="F30" s="8" t="s">
        <v>45</v>
      </c>
      <c r="G30" s="8">
        <v>0</v>
      </c>
    </row>
    <row r="31" spans="1:7" x14ac:dyDescent="0.25">
      <c r="B31" s="8" t="s">
        <v>82</v>
      </c>
      <c r="C31" s="8" t="s">
        <v>8</v>
      </c>
      <c r="D31" s="10">
        <v>213.75</v>
      </c>
      <c r="E31" s="8" t="s">
        <v>108</v>
      </c>
      <c r="F31" s="8" t="s">
        <v>45</v>
      </c>
      <c r="G31" s="8">
        <v>0</v>
      </c>
    </row>
    <row r="32" spans="1:7" x14ac:dyDescent="0.25">
      <c r="B32" s="8" t="s">
        <v>83</v>
      </c>
      <c r="C32" s="8" t="s">
        <v>19</v>
      </c>
      <c r="D32" s="10">
        <v>203.75</v>
      </c>
      <c r="E32" s="8" t="s">
        <v>109</v>
      </c>
      <c r="F32" s="8" t="s">
        <v>45</v>
      </c>
      <c r="G32" s="8">
        <v>0</v>
      </c>
    </row>
    <row r="33" spans="2:7" x14ac:dyDescent="0.25">
      <c r="B33" s="8" t="s">
        <v>84</v>
      </c>
      <c r="C33" s="8" t="s">
        <v>20</v>
      </c>
      <c r="D33" s="10">
        <v>188.75</v>
      </c>
      <c r="E33" s="8" t="s">
        <v>110</v>
      </c>
      <c r="F33" s="8" t="s">
        <v>45</v>
      </c>
      <c r="G33" s="8">
        <v>0</v>
      </c>
    </row>
    <row r="34" spans="2:7" x14ac:dyDescent="0.25">
      <c r="B34" s="8" t="s">
        <v>85</v>
      </c>
      <c r="C34" s="8" t="s">
        <v>17</v>
      </c>
      <c r="D34" s="10">
        <v>143.75</v>
      </c>
      <c r="E34" s="8" t="s">
        <v>111</v>
      </c>
      <c r="F34" s="8" t="s">
        <v>45</v>
      </c>
      <c r="G34" s="8">
        <v>0</v>
      </c>
    </row>
    <row r="35" spans="2:7" x14ac:dyDescent="0.25">
      <c r="B35" s="8" t="s">
        <v>70</v>
      </c>
      <c r="C35" s="8" t="s">
        <v>18</v>
      </c>
      <c r="D35" s="10">
        <v>250</v>
      </c>
      <c r="E35" s="8" t="s">
        <v>71</v>
      </c>
      <c r="F35" s="8" t="s">
        <v>45</v>
      </c>
      <c r="G35" s="8">
        <v>0</v>
      </c>
    </row>
    <row r="36" spans="2:7" x14ac:dyDescent="0.25">
      <c r="B36" s="8" t="s">
        <v>72</v>
      </c>
      <c r="C36" s="8" t="s">
        <v>3</v>
      </c>
      <c r="D36" s="10">
        <v>135</v>
      </c>
      <c r="E36" s="8" t="s">
        <v>88</v>
      </c>
      <c r="F36" s="8" t="s">
        <v>46</v>
      </c>
      <c r="G36" s="8">
        <v>30</v>
      </c>
    </row>
    <row r="37" spans="2:7" x14ac:dyDescent="0.25">
      <c r="B37" s="8" t="s">
        <v>73</v>
      </c>
      <c r="C37" s="8" t="s">
        <v>4</v>
      </c>
      <c r="D37" s="10">
        <v>90</v>
      </c>
      <c r="E37" s="8" t="s">
        <v>89</v>
      </c>
      <c r="F37" s="8" t="s">
        <v>46</v>
      </c>
      <c r="G37" s="8">
        <v>20</v>
      </c>
    </row>
    <row r="38" spans="2:7" x14ac:dyDescent="0.25">
      <c r="B38" s="8" t="s">
        <v>74</v>
      </c>
      <c r="C38" s="8" t="s">
        <v>5</v>
      </c>
      <c r="D38" s="10">
        <v>75</v>
      </c>
      <c r="E38" s="8" t="s">
        <v>90</v>
      </c>
      <c r="F38" s="8" t="s">
        <v>46</v>
      </c>
      <c r="G38" s="8">
        <v>5</v>
      </c>
    </row>
    <row r="39" spans="2:7" x14ac:dyDescent="0.25">
      <c r="B39" s="8" t="s">
        <v>75</v>
      </c>
      <c r="C39" s="8" t="s">
        <v>12</v>
      </c>
      <c r="D39" s="10">
        <v>65</v>
      </c>
      <c r="E39" s="8" t="s">
        <v>91</v>
      </c>
      <c r="F39" s="8" t="s">
        <v>45</v>
      </c>
      <c r="G39" s="8">
        <v>0</v>
      </c>
    </row>
    <row r="40" spans="2:7" x14ac:dyDescent="0.25">
      <c r="B40" s="8" t="s">
        <v>76</v>
      </c>
      <c r="C40" s="8" t="s">
        <v>6</v>
      </c>
      <c r="D40" s="10">
        <v>196.25</v>
      </c>
      <c r="E40" s="8" t="s">
        <v>92</v>
      </c>
      <c r="F40" s="8" t="s">
        <v>46</v>
      </c>
      <c r="G40" s="8">
        <v>13.75</v>
      </c>
    </row>
    <row r="41" spans="2:7" x14ac:dyDescent="0.25">
      <c r="B41" s="8" t="s">
        <v>77</v>
      </c>
      <c r="C41" s="8" t="s">
        <v>7</v>
      </c>
      <c r="D41" s="10">
        <v>181.25</v>
      </c>
      <c r="E41" s="8" t="s">
        <v>93</v>
      </c>
      <c r="F41" s="8" t="s">
        <v>46</v>
      </c>
      <c r="G41" s="8">
        <v>13.75</v>
      </c>
    </row>
    <row r="42" spans="2:7" x14ac:dyDescent="0.25">
      <c r="B42" s="8" t="s">
        <v>78</v>
      </c>
      <c r="C42" s="8" t="s">
        <v>14</v>
      </c>
      <c r="D42" s="10">
        <v>171.25</v>
      </c>
      <c r="E42" s="8" t="s">
        <v>94</v>
      </c>
      <c r="F42" s="8" t="s">
        <v>46</v>
      </c>
      <c r="G42" s="8">
        <v>13.75</v>
      </c>
    </row>
    <row r="43" spans="2:7" x14ac:dyDescent="0.25">
      <c r="B43" s="8" t="s">
        <v>79</v>
      </c>
      <c r="C43" s="8" t="s">
        <v>13</v>
      </c>
      <c r="D43" s="10">
        <v>136.25</v>
      </c>
      <c r="E43" s="8" t="s">
        <v>95</v>
      </c>
      <c r="F43" s="8" t="s">
        <v>46</v>
      </c>
      <c r="G43" s="8">
        <v>8.75</v>
      </c>
    </row>
    <row r="44" spans="2:7" ht="15.75" thickBot="1" x14ac:dyDescent="0.3">
      <c r="B44" s="7" t="s">
        <v>80</v>
      </c>
      <c r="C44" s="7" t="s">
        <v>15</v>
      </c>
      <c r="D44" s="9">
        <v>126.25</v>
      </c>
      <c r="E44" s="7" t="s">
        <v>96</v>
      </c>
      <c r="F44" s="7" t="s">
        <v>46</v>
      </c>
      <c r="G44" s="7">
        <v>8.75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7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115</v>
      </c>
    </row>
    <row r="3" spans="1:8" x14ac:dyDescent="0.25">
      <c r="A3" s="6" t="s">
        <v>116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106.25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61.25</v>
      </c>
      <c r="E10" s="8">
        <v>0</v>
      </c>
      <c r="F10" s="8">
        <v>0</v>
      </c>
      <c r="G10" s="8">
        <v>1E+30</v>
      </c>
      <c r="H10" s="8">
        <v>1E+30</v>
      </c>
    </row>
    <row r="11" spans="1:8" x14ac:dyDescent="0.25">
      <c r="B11" s="8" t="s">
        <v>42</v>
      </c>
      <c r="C11" s="8" t="s">
        <v>2</v>
      </c>
      <c r="D11" s="8">
        <v>46.25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36.25</v>
      </c>
      <c r="E12" s="8">
        <v>0</v>
      </c>
      <c r="F12" s="8">
        <v>0</v>
      </c>
      <c r="G12" s="8">
        <v>1E+30</v>
      </c>
      <c r="H12" s="8">
        <v>1E+30</v>
      </c>
    </row>
    <row r="13" spans="1:8" ht="15.75" thickBot="1" x14ac:dyDescent="0.3">
      <c r="B13" s="7" t="s">
        <v>44</v>
      </c>
      <c r="C13" s="7" t="s">
        <v>112</v>
      </c>
      <c r="D13" s="7">
        <v>28.75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81</v>
      </c>
      <c r="C18" s="8" t="s">
        <v>16</v>
      </c>
      <c r="D18" s="8">
        <v>82.5</v>
      </c>
      <c r="E18" s="8">
        <v>-0.5</v>
      </c>
      <c r="F18" s="8">
        <v>82.5</v>
      </c>
      <c r="G18" s="8">
        <v>0</v>
      </c>
      <c r="H18" s="8">
        <v>13.75</v>
      </c>
    </row>
    <row r="19" spans="2:8" x14ac:dyDescent="0.25">
      <c r="B19" s="8" t="s">
        <v>82</v>
      </c>
      <c r="C19" s="8" t="s">
        <v>8</v>
      </c>
      <c r="D19" s="8">
        <v>213.75</v>
      </c>
      <c r="E19" s="8">
        <v>0.5</v>
      </c>
      <c r="F19" s="8">
        <v>213.75</v>
      </c>
      <c r="G19" s="8">
        <v>0</v>
      </c>
      <c r="H19" s="8">
        <v>57.5</v>
      </c>
    </row>
    <row r="20" spans="2:8" x14ac:dyDescent="0.25">
      <c r="B20" s="8" t="s">
        <v>83</v>
      </c>
      <c r="C20" s="8" t="s">
        <v>19</v>
      </c>
      <c r="D20" s="8">
        <v>203.75</v>
      </c>
      <c r="E20" s="8">
        <v>-0.5</v>
      </c>
      <c r="F20" s="8">
        <v>203.75</v>
      </c>
      <c r="G20" s="8">
        <v>0</v>
      </c>
      <c r="H20" s="8">
        <v>5</v>
      </c>
    </row>
    <row r="21" spans="2:8" x14ac:dyDescent="0.25">
      <c r="B21" s="8" t="s">
        <v>84</v>
      </c>
      <c r="C21" s="8" t="s">
        <v>20</v>
      </c>
      <c r="D21" s="8">
        <v>188.75</v>
      </c>
      <c r="E21" s="8">
        <v>0</v>
      </c>
      <c r="F21" s="8">
        <v>188.75</v>
      </c>
      <c r="G21" s="8">
        <v>13.75</v>
      </c>
      <c r="H21" s="8">
        <v>0</v>
      </c>
    </row>
    <row r="22" spans="2:8" x14ac:dyDescent="0.25">
      <c r="B22" s="8" t="s">
        <v>85</v>
      </c>
      <c r="C22" s="8" t="s">
        <v>17</v>
      </c>
      <c r="D22" s="8">
        <v>143.75</v>
      </c>
      <c r="E22" s="8">
        <v>0</v>
      </c>
      <c r="F22" s="8">
        <v>143.75</v>
      </c>
      <c r="G22" s="8">
        <v>0</v>
      </c>
      <c r="H22" s="8">
        <v>1E+30</v>
      </c>
    </row>
    <row r="23" spans="2:8" x14ac:dyDescent="0.25">
      <c r="B23" s="8" t="s">
        <v>70</v>
      </c>
      <c r="C23" s="8" t="s">
        <v>18</v>
      </c>
      <c r="D23" s="8">
        <v>250</v>
      </c>
      <c r="E23" s="8">
        <v>0</v>
      </c>
      <c r="F23" s="8">
        <v>250</v>
      </c>
      <c r="G23" s="8">
        <v>0</v>
      </c>
      <c r="H23" s="8">
        <v>1E+30</v>
      </c>
    </row>
    <row r="24" spans="2:8" x14ac:dyDescent="0.25">
      <c r="B24" s="8" t="s">
        <v>72</v>
      </c>
      <c r="C24" s="8" t="s">
        <v>3</v>
      </c>
      <c r="D24" s="8">
        <v>135</v>
      </c>
      <c r="E24" s="8">
        <v>0</v>
      </c>
      <c r="F24" s="8">
        <v>165</v>
      </c>
      <c r="G24" s="8">
        <v>1E+30</v>
      </c>
      <c r="H24" s="8">
        <v>30</v>
      </c>
    </row>
    <row r="25" spans="2:8" x14ac:dyDescent="0.25">
      <c r="B25" s="8" t="s">
        <v>73</v>
      </c>
      <c r="C25" s="8" t="s">
        <v>4</v>
      </c>
      <c r="D25" s="8">
        <v>90</v>
      </c>
      <c r="E25" s="8">
        <v>0</v>
      </c>
      <c r="F25" s="8">
        <v>110</v>
      </c>
      <c r="G25" s="8">
        <v>1E+30</v>
      </c>
      <c r="H25" s="8">
        <v>20</v>
      </c>
    </row>
    <row r="26" spans="2:8" x14ac:dyDescent="0.25">
      <c r="B26" s="8" t="s">
        <v>74</v>
      </c>
      <c r="C26" s="8" t="s">
        <v>5</v>
      </c>
      <c r="D26" s="8">
        <v>75</v>
      </c>
      <c r="E26" s="8">
        <v>0</v>
      </c>
      <c r="F26" s="8">
        <v>80</v>
      </c>
      <c r="G26" s="8">
        <v>1E+30</v>
      </c>
      <c r="H26" s="8">
        <v>5</v>
      </c>
    </row>
    <row r="27" spans="2:8" x14ac:dyDescent="0.25">
      <c r="B27" s="8" t="s">
        <v>75</v>
      </c>
      <c r="C27" s="8" t="s">
        <v>12</v>
      </c>
      <c r="D27" s="8">
        <v>65</v>
      </c>
      <c r="E27" s="8">
        <v>1</v>
      </c>
      <c r="F27" s="8">
        <v>65</v>
      </c>
      <c r="G27" s="8">
        <v>5</v>
      </c>
      <c r="H27" s="8">
        <v>28.75</v>
      </c>
    </row>
    <row r="28" spans="2:8" x14ac:dyDescent="0.25">
      <c r="B28" s="8" t="s">
        <v>76</v>
      </c>
      <c r="C28" s="8" t="s">
        <v>6</v>
      </c>
      <c r="D28" s="8">
        <v>196.25</v>
      </c>
      <c r="E28" s="8">
        <v>0</v>
      </c>
      <c r="F28" s="8">
        <v>210</v>
      </c>
      <c r="G28" s="8">
        <v>1E+30</v>
      </c>
      <c r="H28" s="8">
        <v>13.75</v>
      </c>
    </row>
    <row r="29" spans="2:8" x14ac:dyDescent="0.25">
      <c r="B29" s="8" t="s">
        <v>77</v>
      </c>
      <c r="C29" s="8" t="s">
        <v>7</v>
      </c>
      <c r="D29" s="8">
        <v>181.25</v>
      </c>
      <c r="E29" s="8">
        <v>0</v>
      </c>
      <c r="F29" s="8">
        <v>195</v>
      </c>
      <c r="G29" s="8">
        <v>1E+30</v>
      </c>
      <c r="H29" s="8">
        <v>13.75</v>
      </c>
    </row>
    <row r="30" spans="2:8" x14ac:dyDescent="0.25">
      <c r="B30" s="8" t="s">
        <v>78</v>
      </c>
      <c r="C30" s="8" t="s">
        <v>14</v>
      </c>
      <c r="D30" s="8">
        <v>171.25</v>
      </c>
      <c r="E30" s="8">
        <v>0</v>
      </c>
      <c r="F30" s="8">
        <v>185</v>
      </c>
      <c r="G30" s="8">
        <v>1E+30</v>
      </c>
      <c r="H30" s="8">
        <v>13.75</v>
      </c>
    </row>
    <row r="31" spans="2:8" x14ac:dyDescent="0.25">
      <c r="B31" s="8" t="s">
        <v>79</v>
      </c>
      <c r="C31" s="8" t="s">
        <v>13</v>
      </c>
      <c r="D31" s="8">
        <v>136.25</v>
      </c>
      <c r="E31" s="8">
        <v>0</v>
      </c>
      <c r="F31" s="8">
        <v>145</v>
      </c>
      <c r="G31" s="8">
        <v>1E+30</v>
      </c>
      <c r="H31" s="8">
        <v>8.75</v>
      </c>
    </row>
    <row r="32" spans="2:8" ht="15.75" thickBot="1" x14ac:dyDescent="0.3">
      <c r="B32" s="7" t="s">
        <v>80</v>
      </c>
      <c r="C32" s="7" t="s">
        <v>15</v>
      </c>
      <c r="D32" s="7">
        <v>126.25</v>
      </c>
      <c r="E32" s="7">
        <v>0</v>
      </c>
      <c r="F32" s="7">
        <v>135</v>
      </c>
      <c r="G32" s="7">
        <v>1E+30</v>
      </c>
      <c r="H32" s="7">
        <v>8.75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L25" sqref="L25"/>
    </sheetView>
  </sheetViews>
  <sheetFormatPr defaultRowHeight="15" x14ac:dyDescent="0.25"/>
  <cols>
    <col min="1" max="1" width="5.5703125" customWidth="1"/>
    <col min="9" max="9" width="7" customWidth="1"/>
  </cols>
  <sheetData>
    <row r="1" spans="2:12" x14ac:dyDescent="0.25">
      <c r="B1" t="s">
        <v>86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112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135</v>
      </c>
      <c r="I4" s="3" t="s">
        <v>66</v>
      </c>
      <c r="J4" s="1">
        <v>165</v>
      </c>
      <c r="K4" s="1"/>
      <c r="L4" s="1">
        <f>+J4-H4</f>
        <v>30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90</v>
      </c>
      <c r="I5" s="3" t="s">
        <v>66</v>
      </c>
      <c r="J5" s="1">
        <v>110</v>
      </c>
      <c r="K5" s="1"/>
      <c r="L5" s="1">
        <f t="shared" ref="L5:L12" si="1">+J5-H5</f>
        <v>20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75</v>
      </c>
      <c r="I6" s="3" t="s">
        <v>66</v>
      </c>
      <c r="J6" s="1">
        <v>80</v>
      </c>
      <c r="K6" s="1"/>
      <c r="L6" s="1">
        <f t="shared" si="1"/>
        <v>5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65</v>
      </c>
      <c r="I7" s="3" t="s">
        <v>66</v>
      </c>
      <c r="J7" s="1">
        <v>65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196.25</v>
      </c>
      <c r="I8" s="3" t="s">
        <v>66</v>
      </c>
      <c r="J8" s="1">
        <v>210</v>
      </c>
      <c r="K8" s="1"/>
      <c r="L8" s="1">
        <f t="shared" si="1"/>
        <v>13.75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181.25</v>
      </c>
      <c r="I9" s="3" t="s">
        <v>66</v>
      </c>
      <c r="J9" s="1">
        <v>195</v>
      </c>
      <c r="K9" s="1"/>
      <c r="L9" s="1">
        <f t="shared" si="1"/>
        <v>13.75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171.25</v>
      </c>
      <c r="I10" s="3" t="s">
        <v>66</v>
      </c>
      <c r="J10" s="1">
        <v>185</v>
      </c>
      <c r="K10" s="1"/>
      <c r="L10" s="1">
        <f t="shared" si="1"/>
        <v>13.75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136.25</v>
      </c>
      <c r="I11" s="3" t="s">
        <v>66</v>
      </c>
      <c r="J11" s="1">
        <v>145</v>
      </c>
      <c r="K11" s="1"/>
      <c r="L11" s="1">
        <f t="shared" si="1"/>
        <v>8.75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126.25</v>
      </c>
      <c r="I12" s="3" t="s">
        <v>66</v>
      </c>
      <c r="J12" s="1">
        <v>135</v>
      </c>
      <c r="K12" s="1"/>
      <c r="L12" s="1">
        <f t="shared" si="1"/>
        <v>8.75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28.75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28.75</v>
      </c>
      <c r="H21" s="1"/>
      <c r="I21" s="1"/>
      <c r="J21" s="1"/>
      <c r="K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22</vt:i4>
      </vt:variant>
    </vt:vector>
  </HeadingPairs>
  <TitlesOfParts>
    <vt:vector size="22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Relatório de Resposta 4</vt:lpstr>
      <vt:lpstr>Relatório de Sensibilidade 4</vt:lpstr>
      <vt:lpstr>Folha4</vt:lpstr>
      <vt:lpstr>Relatório de Resposta 5</vt:lpstr>
      <vt:lpstr>Relatório de Sensibilidade 5</vt:lpstr>
      <vt:lpstr>Folha5</vt:lpstr>
      <vt:lpstr>Relatório de Resposta 6</vt:lpstr>
      <vt:lpstr>Relatório de Sensibilidade 6</vt:lpstr>
      <vt:lpstr>Folha6</vt:lpstr>
      <vt:lpstr>Relatório de Resposta 7</vt:lpstr>
      <vt:lpstr>Relatório de Sensibilidade 7</vt:lpstr>
      <vt:lpstr>Folha7</vt:lpstr>
      <vt:lpstr>Folha8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2016-02-16T19:37:02Z</dcterms:modified>
</cp:coreProperties>
</file>